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05" windowHeight="4740" activeTab="2"/>
  </bookViews>
  <sheets>
    <sheet name="X-bar R s 1" sheetId="1" r:id="rId1"/>
    <sheet name="X-bar R s 2" sheetId="2" r:id="rId2"/>
    <sheet name="p Chart" sheetId="3" r:id="rId3"/>
    <sheet name="c Chart" sheetId="4" r:id="rId4"/>
    <sheet name="proc_cap" sheetId="5" r:id="rId5"/>
  </sheets>
  <definedNames>
    <definedName name="Count">COUNT(#REF!)</definedName>
    <definedName name="Data" localSheetId="1">OFFSET(#REF!,0,0,[0]!Count,1)</definedName>
    <definedName name="Data">OFFSET(#REF!,0,0,[0]!Count,1)</definedName>
    <definedName name="Data1" localSheetId="1">OFFSET(#REF!,0,0,[0]!Count,1)</definedName>
    <definedName name="Data1">OFFSET(#REF!,0,0,[0]!Count,1)</definedName>
    <definedName name="Data2" localSheetId="1">OFFSET(#REF!,0,0,[0]!Count,1)</definedName>
    <definedName name="Data2">OFFSET(#REF!,0,0,[0]!Count,1)</definedName>
    <definedName name="_xlnm.Print_Area" localSheetId="3">'c Chart'!$A$1:$X$20</definedName>
    <definedName name="_xlnm.Print_Area" localSheetId="2">'p Chart'!$A$1:$Z$22</definedName>
    <definedName name="_xlnm.Print_Area" localSheetId="0">'X-bar R s 1'!$A$1:$AA$55</definedName>
    <definedName name="_xlnm.Print_Area" localSheetId="1">'X-bar R s 2'!$A$1:$AA$55</definedName>
    <definedName name="Table" localSheetId="1">'X-bar R s 2'!$AC$5:$AH$13</definedName>
    <definedName name="Table">'X-bar R s 1'!$AC$5:$AH$13</definedName>
  </definedNames>
  <calcPr fullCalcOnLoad="1"/>
</workbook>
</file>

<file path=xl/sharedStrings.xml><?xml version="1.0" encoding="utf-8"?>
<sst xmlns="http://schemas.openxmlformats.org/spreadsheetml/2006/main" count="141" uniqueCount="42">
  <si>
    <t>X-bar, R and s Charts</t>
  </si>
  <si>
    <t>Lookup Table</t>
  </si>
  <si>
    <t>n</t>
  </si>
  <si>
    <r>
      <t>A</t>
    </r>
    <r>
      <rPr>
        <b/>
        <vertAlign val="subscript"/>
        <sz val="10"/>
        <rFont val="Arial"/>
        <family val="0"/>
      </rPr>
      <t>2</t>
    </r>
  </si>
  <si>
    <r>
      <t>D</t>
    </r>
    <r>
      <rPr>
        <b/>
        <vertAlign val="subscript"/>
        <sz val="10"/>
        <rFont val="Arial"/>
        <family val="0"/>
      </rPr>
      <t>3</t>
    </r>
  </si>
  <si>
    <r>
      <t>D</t>
    </r>
    <r>
      <rPr>
        <b/>
        <vertAlign val="subscript"/>
        <sz val="10"/>
        <rFont val="Arial"/>
        <family val="0"/>
      </rPr>
      <t>4</t>
    </r>
  </si>
  <si>
    <r>
      <t>B</t>
    </r>
    <r>
      <rPr>
        <b/>
        <vertAlign val="subscript"/>
        <sz val="10"/>
        <rFont val="Arial"/>
        <family val="0"/>
      </rPr>
      <t>3</t>
    </r>
  </si>
  <si>
    <r>
      <t>B</t>
    </r>
    <r>
      <rPr>
        <b/>
        <vertAlign val="subscript"/>
        <sz val="10"/>
        <rFont val="Arial"/>
        <family val="0"/>
      </rPr>
      <t>4</t>
    </r>
  </si>
  <si>
    <r>
      <t>x</t>
    </r>
    <r>
      <rPr>
        <b/>
        <sz val="10"/>
        <rFont val="Arial"/>
        <family val="0"/>
      </rPr>
      <t>-bar</t>
    </r>
  </si>
  <si>
    <t>R</t>
  </si>
  <si>
    <t>s</t>
  </si>
  <si>
    <r>
      <t>x</t>
    </r>
    <r>
      <rPr>
        <b/>
        <sz val="10"/>
        <rFont val="Arial"/>
        <family val="0"/>
      </rPr>
      <t>-bar-bar</t>
    </r>
  </si>
  <si>
    <r>
      <t>R</t>
    </r>
    <r>
      <rPr>
        <b/>
        <sz val="10"/>
        <rFont val="Arial"/>
        <family val="0"/>
      </rPr>
      <t>-bar</t>
    </r>
  </si>
  <si>
    <r>
      <t>s</t>
    </r>
    <r>
      <rPr>
        <b/>
        <sz val="10"/>
        <rFont val="Arial"/>
        <family val="0"/>
      </rPr>
      <t>-bar</t>
    </r>
  </si>
  <si>
    <t>UCL</t>
  </si>
  <si>
    <t>LCL</t>
  </si>
  <si>
    <t>x</t>
  </si>
  <si>
    <t>p</t>
  </si>
  <si>
    <r>
      <t>p</t>
    </r>
    <r>
      <rPr>
        <b/>
        <sz val="10"/>
        <rFont val="Arial"/>
        <family val="0"/>
      </rPr>
      <t>-bar</t>
    </r>
  </si>
  <si>
    <t>c</t>
  </si>
  <si>
    <r>
      <t>p</t>
    </r>
    <r>
      <rPr>
        <b/>
        <sz val="12"/>
        <color indexed="12"/>
        <rFont val="Arial"/>
        <family val="2"/>
      </rPr>
      <t xml:space="preserve"> Chart</t>
    </r>
  </si>
  <si>
    <r>
      <t>c</t>
    </r>
    <r>
      <rPr>
        <b/>
        <sz val="12"/>
        <color indexed="12"/>
        <rFont val="Arial"/>
        <family val="2"/>
      </rPr>
      <t xml:space="preserve"> Chart</t>
    </r>
  </si>
  <si>
    <r>
      <t>c</t>
    </r>
    <r>
      <rPr>
        <b/>
        <sz val="10"/>
        <rFont val="Arial"/>
        <family val="0"/>
      </rPr>
      <t>-bar</t>
    </r>
  </si>
  <si>
    <t>Groups</t>
  </si>
  <si>
    <t/>
  </si>
  <si>
    <t>Process Capability</t>
  </si>
  <si>
    <t>Mean</t>
  </si>
  <si>
    <t>Standard deviation</t>
  </si>
  <si>
    <t>Specifications</t>
  </si>
  <si>
    <t>Actual</t>
  </si>
  <si>
    <t>Upper contol limit</t>
  </si>
  <si>
    <t>Lower control limit</t>
  </si>
  <si>
    <t>→</t>
  </si>
  <si>
    <t>Cp =</t>
  </si>
  <si>
    <t>Upper specification limit</t>
  </si>
  <si>
    <t>Lower specification limit</t>
  </si>
  <si>
    <t>Cpk =</t>
  </si>
  <si>
    <t>of process outputs within specs</t>
  </si>
  <si>
    <t xml:space="preserve">METHOD 1 </t>
  </si>
  <si>
    <t>METHOD 2</t>
  </si>
  <si>
    <t>Desired mean</t>
  </si>
  <si>
    <t>Desired standard deviation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</si>
</sst>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0"/>
    <numFmt numFmtId="167" formatCode="0.000"/>
    <numFmt numFmtId="168" formatCode=".00%"/>
    <numFmt numFmtId="169" formatCode="0.0000000"/>
    <numFmt numFmtId="170" formatCode="0.000000"/>
    <numFmt numFmtId="171" formatCode="0.00000"/>
    <numFmt numFmtId="172" formatCode="0.00000000"/>
    <numFmt numFmtId="173" formatCode="0.000%"/>
    <numFmt numFmtId="174" formatCode="0.0000%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vertAlign val="subscript"/>
      <sz val="10"/>
      <name val="Arial"/>
      <family val="0"/>
    </font>
    <font>
      <sz val="8"/>
      <name val="Arial"/>
      <family val="0"/>
    </font>
    <font>
      <b/>
      <sz val="12"/>
      <color indexed="12"/>
      <name val="Arial"/>
      <family val="2"/>
    </font>
    <font>
      <sz val="10"/>
      <color indexed="10"/>
      <name val="Arial"/>
      <family val="2"/>
    </font>
    <font>
      <b/>
      <i/>
      <sz val="12"/>
      <color indexed="12"/>
      <name val="Arial"/>
      <family val="2"/>
    </font>
    <font>
      <b/>
      <sz val="14"/>
      <color indexed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6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4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/>
    </xf>
    <xf numFmtId="0" fontId="0" fillId="0" borderId="11" xfId="0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0" fillId="34" borderId="11" xfId="0" applyFill="1" applyBorder="1" applyAlignment="1" applyProtection="1">
      <alignment horizontal="center"/>
      <protection/>
    </xf>
    <xf numFmtId="0" fontId="7" fillId="34" borderId="11" xfId="0" applyFont="1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 locked="0"/>
    </xf>
    <xf numFmtId="0" fontId="1" fillId="33" borderId="11" xfId="0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/>
    </xf>
    <xf numFmtId="0" fontId="7" fillId="34" borderId="11" xfId="0" applyFont="1" applyFill="1" applyBorder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 locked="0"/>
    </xf>
    <xf numFmtId="0" fontId="0" fillId="0" borderId="27" xfId="0" applyFont="1" applyBorder="1" applyAlignment="1" applyProtection="1">
      <alignment/>
      <protection locked="0"/>
    </xf>
    <xf numFmtId="0" fontId="1" fillId="33" borderId="28" xfId="0" applyFont="1" applyFill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28" xfId="0" applyFont="1" applyBorder="1" applyAlignment="1" applyProtection="1">
      <alignment/>
      <protection locked="0"/>
    </xf>
    <xf numFmtId="0" fontId="1" fillId="33" borderId="26" xfId="0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12" fillId="0" borderId="29" xfId="0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/>
      <protection/>
    </xf>
    <xf numFmtId="0" fontId="12" fillId="0" borderId="19" xfId="0" applyFont="1" applyFill="1" applyBorder="1" applyAlignment="1" applyProtection="1">
      <alignment/>
      <protection/>
    </xf>
    <xf numFmtId="0" fontId="1" fillId="0" borderId="24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2" fontId="0" fillId="34" borderId="0" xfId="0" applyNumberFormat="1" applyFont="1" applyFill="1" applyAlignment="1" applyProtection="1">
      <alignment horizontal="center"/>
      <protection/>
    </xf>
    <xf numFmtId="0" fontId="0" fillId="35" borderId="0" xfId="0" applyFont="1" applyFill="1" applyAlignment="1" applyProtection="1">
      <alignment/>
      <protection/>
    </xf>
    <xf numFmtId="0" fontId="1" fillId="35" borderId="0" xfId="0" applyFont="1" applyFill="1" applyAlignment="1" applyProtection="1">
      <alignment horizontal="center"/>
      <protection/>
    </xf>
    <xf numFmtId="174" fontId="0" fillId="35" borderId="0" xfId="59" applyNumberFormat="1" applyFont="1" applyFill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 locked="0"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-bar Chart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35"/>
          <c:w val="0.95475"/>
          <c:h val="0.9065"/>
        </c:manualLayout>
      </c:layout>
      <c:scatterChart>
        <c:scatterStyle val="lineMarker"/>
        <c:varyColors val="0"/>
        <c:ser>
          <c:idx val="3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'X-bar R s 1'!$B$4:$Y$4</c:f>
              <c:numCache/>
            </c:numRef>
          </c:xVal>
          <c:yVal>
            <c:numRef>
              <c:f>'X-bar R s 1'!$B$26:$Y$26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'X-bar R s 1'!$B$4:$Y$4</c:f>
              <c:numCache/>
            </c:numRef>
          </c:xVal>
          <c:yVal>
            <c:numRef>
              <c:f>'X-bar R s 1'!$B$27:$Y$27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'X-bar R s 1'!$B$4:$Y$4</c:f>
              <c:numCache/>
            </c:numRef>
          </c:xVal>
          <c:yVal>
            <c:numRef>
              <c:f>'X-bar R s 1'!$B$28:$Y$28</c:f>
              <c:numCache/>
            </c:numRef>
          </c:yVal>
          <c:smooth val="0"/>
        </c:ser>
        <c:ser>
          <c:idx val="0"/>
          <c:order val="3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'X-bar R s 1'!$B$4:$Y$4</c:f>
              <c:numCache/>
            </c:numRef>
          </c:xVal>
          <c:yVal>
            <c:numRef>
              <c:f>'X-bar R s 1'!$B$25:$Y$25</c:f>
              <c:numCache/>
            </c:numRef>
          </c:yVal>
          <c:smooth val="0"/>
        </c:ser>
        <c:axId val="39782166"/>
        <c:axId val="22495175"/>
      </c:scatterChart>
      <c:valAx>
        <c:axId val="39782166"/>
        <c:scaling>
          <c:orientation val="minMax"/>
          <c:max val="24"/>
          <c:min val="1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495175"/>
        <c:crosses val="autoZero"/>
        <c:crossBetween val="midCat"/>
        <c:dispUnits/>
      </c:valAx>
      <c:valAx>
        <c:axId val="2249517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7821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Chart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"/>
          <c:w val="0.95475"/>
          <c:h val="0.911"/>
        </c:manualLayout>
      </c:layout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'X-bar R s 1'!$B$4:$Y$4</c:f>
              <c:numCache/>
            </c:numRef>
          </c:xVal>
          <c:yVal>
            <c:numRef>
              <c:f>'X-bar R s 1'!$B$38:$Y$38</c:f>
              <c:numCache/>
            </c:numRef>
          </c:yVal>
          <c:smooth val="0"/>
        </c:ser>
        <c:ser>
          <c:idx val="0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'X-bar R s 1'!$B$4:$Y$4</c:f>
              <c:numCache/>
            </c:numRef>
          </c:xVal>
          <c:yVal>
            <c:numRef>
              <c:f>'X-bar R s 1'!$B$37:$Y$37</c:f>
              <c:numCache/>
            </c:numRef>
          </c:yVal>
          <c:smooth val="0"/>
        </c:ser>
        <c:ser>
          <c:idx val="4"/>
          <c:order val="2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'X-bar R s 1'!$B$4:$Y$4</c:f>
              <c:numCache/>
            </c:numRef>
          </c:xVal>
          <c:yVal>
            <c:numRef>
              <c:f>'X-bar R s 1'!$B$36:$Y$36</c:f>
              <c:numCache/>
            </c:numRef>
          </c:yVal>
          <c:smooth val="0"/>
        </c:ser>
        <c:ser>
          <c:idx val="2"/>
          <c:order val="3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'X-bar R s 1'!$B$4:$Y$4</c:f>
              <c:numCache/>
            </c:numRef>
          </c:xVal>
          <c:yVal>
            <c:numRef>
              <c:f>'X-bar R s 1'!$B$39:$Y$39</c:f>
              <c:numCache/>
            </c:numRef>
          </c:yVal>
          <c:smooth val="0"/>
        </c:ser>
        <c:axId val="1129984"/>
        <c:axId val="10169857"/>
      </c:scatterChart>
      <c:valAx>
        <c:axId val="1129984"/>
        <c:scaling>
          <c:orientation val="minMax"/>
          <c:max val="24"/>
          <c:min val="1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169857"/>
        <c:crosses val="autoZero"/>
        <c:crossBetween val="midCat"/>
        <c:dispUnits/>
      </c:valAx>
      <c:valAx>
        <c:axId val="1016985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299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Chart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5"/>
          <c:w val="0.95475"/>
          <c:h val="0.91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'X-bar R s 1'!$B$4:$Y$4</c:f>
              <c:numCache/>
            </c:numRef>
          </c:xVal>
          <c:yVal>
            <c:numRef>
              <c:f>'X-bar R s 1'!$B$47:$Y$47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'X-bar R s 1'!$B$4:$Y$4</c:f>
              <c:numCache/>
            </c:numRef>
          </c:xVal>
          <c:yVal>
            <c:numRef>
              <c:f>'X-bar R s 1'!$B$48:$Y$48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14"/>
            <c:spPr>
              <a:ln w="12700">
                <a:solidFill>
                  <a:srgbClr val="FF00FF"/>
                </a:solidFill>
              </a:ln>
            </c:spPr>
            <c:marker>
              <c:symbol val="none"/>
            </c:marker>
          </c:dPt>
          <c:xVal>
            <c:numRef>
              <c:f>'X-bar R s 1'!$B$4:$Y$4</c:f>
              <c:numCache/>
            </c:numRef>
          </c:xVal>
          <c:yVal>
            <c:numRef>
              <c:f>'X-bar R s 1'!$B$49:$Y$49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'X-bar R s 1'!$B$4:$Y$4</c:f>
              <c:numCache/>
            </c:numRef>
          </c:xVal>
          <c:yVal>
            <c:numRef>
              <c:f>'X-bar R s 1'!$B$46:$Y$46</c:f>
              <c:numCache/>
            </c:numRef>
          </c:yVal>
          <c:smooth val="0"/>
        </c:ser>
        <c:axId val="24419850"/>
        <c:axId val="18452059"/>
      </c:scatterChart>
      <c:valAx>
        <c:axId val="24419850"/>
        <c:scaling>
          <c:orientation val="minMax"/>
          <c:max val="24"/>
          <c:min val="1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452059"/>
        <c:crosses val="autoZero"/>
        <c:crossBetween val="midCat"/>
        <c:dispUnits/>
      </c:valAx>
      <c:valAx>
        <c:axId val="1845205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41985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-bar Chart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35"/>
          <c:w val="0.95475"/>
          <c:h val="0.9065"/>
        </c:manualLayout>
      </c:layout>
      <c:scatterChart>
        <c:scatterStyle val="lineMarker"/>
        <c:varyColors val="0"/>
        <c:ser>
          <c:idx val="3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'X-bar R s 2'!$B$4:$Y$4</c:f>
              <c:numCache/>
            </c:numRef>
          </c:xVal>
          <c:yVal>
            <c:numRef>
              <c:f>'X-bar R s 2'!$B$16:$Y$16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'X-bar R s 2'!$B$4:$Y$4</c:f>
              <c:numCache/>
            </c:numRef>
          </c:xVal>
          <c:yVal>
            <c:numRef>
              <c:f>'X-bar R s 2'!$B$17:$Y$17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'X-bar R s 2'!$B$4:$Y$4</c:f>
              <c:numCache/>
            </c:numRef>
          </c:xVal>
          <c:yVal>
            <c:numRef>
              <c:f>'X-bar R s 2'!$B$18:$Y$18</c:f>
              <c:numCache/>
            </c:numRef>
          </c:yVal>
          <c:smooth val="0"/>
        </c:ser>
        <c:ser>
          <c:idx val="0"/>
          <c:order val="3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'X-bar R s 2'!$B$4:$Y$4</c:f>
              <c:numCache/>
            </c:numRef>
          </c:xVal>
          <c:yVal>
            <c:numRef>
              <c:f>'X-bar R s 2'!$B$15:$Y$15</c:f>
              <c:numCache/>
            </c:numRef>
          </c:yVal>
          <c:smooth val="0"/>
        </c:ser>
        <c:axId val="31850804"/>
        <c:axId val="18221781"/>
      </c:scatterChart>
      <c:valAx>
        <c:axId val="31850804"/>
        <c:scaling>
          <c:orientation val="minMax"/>
          <c:max val="24"/>
          <c:min val="1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221781"/>
        <c:crosses val="autoZero"/>
        <c:crossBetween val="midCat"/>
        <c:dispUnits/>
      </c:valAx>
      <c:valAx>
        <c:axId val="1822178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8508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Chart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"/>
          <c:w val="0.95475"/>
          <c:h val="0.911"/>
        </c:manualLayout>
      </c:layout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'X-bar R s 2'!$B$4:$Y$4</c:f>
              <c:numCache/>
            </c:numRef>
          </c:xVal>
          <c:yVal>
            <c:numRef>
              <c:f>'X-bar R s 2'!$B$28:$Y$28</c:f>
              <c:numCache/>
            </c:numRef>
          </c:yVal>
          <c:smooth val="0"/>
        </c:ser>
        <c:ser>
          <c:idx val="0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'X-bar R s 2'!$B$4:$Y$4</c:f>
              <c:numCache/>
            </c:numRef>
          </c:xVal>
          <c:yVal>
            <c:numRef>
              <c:f>'X-bar R s 2'!$B$27:$Y$27</c:f>
              <c:numCache/>
            </c:numRef>
          </c:yVal>
          <c:smooth val="0"/>
        </c:ser>
        <c:ser>
          <c:idx val="4"/>
          <c:order val="2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'X-bar R s 2'!$B$4:$Y$4</c:f>
              <c:numCache/>
            </c:numRef>
          </c:xVal>
          <c:yVal>
            <c:numRef>
              <c:f>'X-bar R s 2'!$B$26:$Y$26</c:f>
              <c:numCache/>
            </c:numRef>
          </c:yVal>
          <c:smooth val="0"/>
        </c:ser>
        <c:ser>
          <c:idx val="2"/>
          <c:order val="3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'X-bar R s 2'!$B$4:$Y$4</c:f>
              <c:numCache/>
            </c:numRef>
          </c:xVal>
          <c:yVal>
            <c:numRef>
              <c:f>'X-bar R s 2'!$B$29:$Y$29</c:f>
              <c:numCache/>
            </c:numRef>
          </c:yVal>
          <c:smooth val="0"/>
        </c:ser>
        <c:axId val="29778302"/>
        <c:axId val="66678127"/>
      </c:scatterChart>
      <c:valAx>
        <c:axId val="29778302"/>
        <c:scaling>
          <c:orientation val="minMax"/>
          <c:max val="24"/>
          <c:min val="1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678127"/>
        <c:crosses val="autoZero"/>
        <c:crossBetween val="midCat"/>
        <c:dispUnits/>
      </c:valAx>
      <c:valAx>
        <c:axId val="6667812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7783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Chart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5"/>
          <c:w val="0.95475"/>
          <c:h val="0.91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'X-bar R s 2'!$B$4:$Y$4</c:f>
              <c:numCache/>
            </c:numRef>
          </c:xVal>
          <c:yVal>
            <c:numRef>
              <c:f>'X-bar R s 2'!$B$37:$Y$37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'X-bar R s 2'!$B$4:$Y$4</c:f>
              <c:numCache/>
            </c:numRef>
          </c:xVal>
          <c:yVal>
            <c:numRef>
              <c:f>'X-bar R s 2'!$B$38:$Y$38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14"/>
            <c:spPr>
              <a:ln w="12700">
                <a:solidFill>
                  <a:srgbClr val="FF00FF"/>
                </a:solidFill>
              </a:ln>
            </c:spPr>
            <c:marker>
              <c:symbol val="none"/>
            </c:marker>
          </c:dPt>
          <c:xVal>
            <c:numRef>
              <c:f>'X-bar R s 2'!$B$4:$Y$4</c:f>
              <c:numCache/>
            </c:numRef>
          </c:xVal>
          <c:yVal>
            <c:numRef>
              <c:f>'X-bar R s 2'!$B$39:$Y$39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'X-bar R s 2'!$B$4:$Y$4</c:f>
              <c:numCache/>
            </c:numRef>
          </c:xVal>
          <c:yVal>
            <c:numRef>
              <c:f>'X-bar R s 2'!$B$36:$Y$36</c:f>
              <c:numCache/>
            </c:numRef>
          </c:yVal>
          <c:smooth val="0"/>
        </c:ser>
        <c:axId val="63232232"/>
        <c:axId val="32219177"/>
      </c:scatterChart>
      <c:valAx>
        <c:axId val="63232232"/>
        <c:scaling>
          <c:orientation val="minMax"/>
          <c:max val="24"/>
          <c:min val="1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219177"/>
        <c:crosses val="autoZero"/>
        <c:crossBetween val="midCat"/>
        <c:dispUnits/>
      </c:valAx>
      <c:valAx>
        <c:axId val="3221917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2322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Chart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525"/>
          <c:w val="0.9765"/>
          <c:h val="0.89475"/>
        </c:manualLayout>
      </c:layout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69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xVal>
            <c:numRef>
              <c:f>'p Chart'!$B$3:$Y$3</c:f>
              <c:numCache/>
            </c:numRef>
          </c:xVal>
          <c:yVal>
            <c:numRef>
              <c:f>'p Chart'!$B$12:$Y$12</c:f>
              <c:numCache/>
            </c:numRef>
          </c:yVal>
          <c:smooth val="0"/>
        </c:ser>
        <c:ser>
          <c:idx val="2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 Chart'!$B$3:$Y$3</c:f>
              <c:numCache/>
            </c:numRef>
          </c:xVal>
          <c:yVal>
            <c:numRef>
              <c:f>'p Chart'!$B$13:$Y$13</c:f>
              <c:numCache/>
            </c:numRef>
          </c:yVal>
          <c:smooth val="0"/>
        </c:ser>
        <c:ser>
          <c:idx val="3"/>
          <c:order val="2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 Chart'!$B$3:$Y$3</c:f>
              <c:numCache/>
            </c:numRef>
          </c:xVal>
          <c:yVal>
            <c:numRef>
              <c:f>'p Chart'!$B$14:$Y$14</c:f>
              <c:numCache/>
            </c:numRef>
          </c:yVal>
          <c:smooth val="0"/>
        </c:ser>
        <c:ser>
          <c:idx val="0"/>
          <c:order val="3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'p Chart'!$B$3:$Y$3</c:f>
              <c:numCache/>
            </c:numRef>
          </c:xVal>
          <c:yVal>
            <c:numRef>
              <c:f>'p Chart'!$B$11:$Y$11</c:f>
              <c:numCache/>
            </c:numRef>
          </c:yVal>
          <c:smooth val="0"/>
        </c:ser>
        <c:axId val="21537138"/>
        <c:axId val="59616515"/>
      </c:scatterChart>
      <c:valAx>
        <c:axId val="21537138"/>
        <c:scaling>
          <c:orientation val="minMax"/>
          <c:max val="24"/>
          <c:min val="1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616515"/>
        <c:crosses val="autoZero"/>
        <c:crossBetween val="midCat"/>
        <c:dispUnits/>
      </c:valAx>
      <c:valAx>
        <c:axId val="5961651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5371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Chart</a:t>
            </a:r>
          </a:p>
        </c:rich>
      </c:tx>
      <c:layout>
        <c:manualLayout>
          <c:xMode val="factor"/>
          <c:yMode val="factor"/>
          <c:x val="0.00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25"/>
          <c:w val="0.9845"/>
          <c:h val="0.907"/>
        </c:manualLayout>
      </c:layout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 Chart'!$B$2:$Y$2</c:f>
              <c:numCache/>
            </c:numRef>
          </c:xVal>
          <c:yVal>
            <c:numRef>
              <c:f>'c Chart'!$B$12:$Y$12</c:f>
              <c:numCache/>
            </c:numRef>
          </c:yVal>
          <c:smooth val="0"/>
        </c:ser>
        <c:ser>
          <c:idx val="2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 Chart'!$B$2:$Y$2</c:f>
              <c:numCache/>
            </c:numRef>
          </c:xVal>
          <c:yVal>
            <c:numRef>
              <c:f>'c Chart'!$B$13:$Y$13</c:f>
              <c:numCache/>
            </c:numRef>
          </c:yVal>
          <c:smooth val="0"/>
        </c:ser>
        <c:ser>
          <c:idx val="3"/>
          <c:order val="2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 Chart'!$B$2:$Y$2</c:f>
              <c:numCache/>
            </c:numRef>
          </c:xVal>
          <c:yVal>
            <c:numRef>
              <c:f>'c Chart'!$B$14:$Y$14</c:f>
              <c:numCache/>
            </c:numRef>
          </c:yVal>
          <c:smooth val="0"/>
        </c:ser>
        <c:ser>
          <c:idx val="0"/>
          <c:order val="3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'c Chart'!$B$2:$Y$2</c:f>
              <c:numCache/>
            </c:numRef>
          </c:xVal>
          <c:yVal>
            <c:numRef>
              <c:f>'c Chart'!$B$11:$Y$11</c:f>
              <c:numCache/>
            </c:numRef>
          </c:yVal>
          <c:smooth val="0"/>
        </c:ser>
        <c:axId val="66786588"/>
        <c:axId val="64208381"/>
      </c:scatterChart>
      <c:valAx>
        <c:axId val="66786588"/>
        <c:scaling>
          <c:orientation val="minMax"/>
          <c:max val="24"/>
          <c:min val="1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208381"/>
        <c:crosses val="autoZero"/>
        <c:crossBetween val="midCat"/>
        <c:dispUnits/>
      </c:valAx>
      <c:valAx>
        <c:axId val="6420838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7865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21</xdr:row>
      <xdr:rowOff>28575</xdr:rowOff>
    </xdr:from>
    <xdr:to>
      <xdr:col>26</xdr:col>
      <xdr:colOff>142875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266700" y="3448050"/>
        <a:ext cx="9629775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32</xdr:row>
      <xdr:rowOff>133350</xdr:rowOff>
    </xdr:from>
    <xdr:to>
      <xdr:col>26</xdr:col>
      <xdr:colOff>152400</xdr:colOff>
      <xdr:row>42</xdr:row>
      <xdr:rowOff>152400</xdr:rowOff>
    </xdr:to>
    <xdr:graphicFrame>
      <xdr:nvGraphicFramePr>
        <xdr:cNvPr id="2" name="Chart 4"/>
        <xdr:cNvGraphicFramePr/>
      </xdr:nvGraphicFramePr>
      <xdr:xfrm>
        <a:off x="276225" y="5200650"/>
        <a:ext cx="9629775" cy="163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285750</xdr:colOff>
      <xdr:row>43</xdr:row>
      <xdr:rowOff>104775</xdr:rowOff>
    </xdr:from>
    <xdr:to>
      <xdr:col>26</xdr:col>
      <xdr:colOff>171450</xdr:colOff>
      <xdr:row>53</xdr:row>
      <xdr:rowOff>133350</xdr:rowOff>
    </xdr:to>
    <xdr:graphicFrame>
      <xdr:nvGraphicFramePr>
        <xdr:cNvPr id="3" name="Chart 5"/>
        <xdr:cNvGraphicFramePr/>
      </xdr:nvGraphicFramePr>
      <xdr:xfrm>
        <a:off x="285750" y="6953250"/>
        <a:ext cx="9639300" cy="1647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11</xdr:row>
      <xdr:rowOff>95250</xdr:rowOff>
    </xdr:from>
    <xdr:to>
      <xdr:col>26</xdr:col>
      <xdr:colOff>133350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257175" y="1981200"/>
        <a:ext cx="9629775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285750</xdr:colOff>
      <xdr:row>23</xdr:row>
      <xdr:rowOff>133350</xdr:rowOff>
    </xdr:from>
    <xdr:to>
      <xdr:col>26</xdr:col>
      <xdr:colOff>161925</xdr:colOff>
      <xdr:row>33</xdr:row>
      <xdr:rowOff>152400</xdr:rowOff>
    </xdr:to>
    <xdr:graphicFrame>
      <xdr:nvGraphicFramePr>
        <xdr:cNvPr id="2" name="Chart 2"/>
        <xdr:cNvGraphicFramePr/>
      </xdr:nvGraphicFramePr>
      <xdr:xfrm>
        <a:off x="285750" y="3752850"/>
        <a:ext cx="9629775" cy="163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323850</xdr:colOff>
      <xdr:row>34</xdr:row>
      <xdr:rowOff>85725</xdr:rowOff>
    </xdr:from>
    <xdr:to>
      <xdr:col>26</xdr:col>
      <xdr:colOff>209550</xdr:colOff>
      <xdr:row>44</xdr:row>
      <xdr:rowOff>114300</xdr:rowOff>
    </xdr:to>
    <xdr:graphicFrame>
      <xdr:nvGraphicFramePr>
        <xdr:cNvPr id="3" name="Chart 3"/>
        <xdr:cNvGraphicFramePr/>
      </xdr:nvGraphicFramePr>
      <xdr:xfrm>
        <a:off x="323850" y="5486400"/>
        <a:ext cx="9639300" cy="1647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95250</xdr:rowOff>
    </xdr:from>
    <xdr:to>
      <xdr:col>25</xdr:col>
      <xdr:colOff>104775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76200" y="1504950"/>
        <a:ext cx="8963025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7</xdr:row>
      <xdr:rowOff>47625</xdr:rowOff>
    </xdr:from>
    <xdr:to>
      <xdr:col>25</xdr:col>
      <xdr:colOff>123825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6200" y="1133475"/>
        <a:ext cx="70675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4"/>
  <sheetViews>
    <sheetView showGridLines="0" zoomScalePageLayoutView="0" workbookViewId="0" topLeftCell="A1">
      <selection activeCell="P16" sqref="P16"/>
    </sheetView>
  </sheetViews>
  <sheetFormatPr defaultColWidth="9.140625" defaultRowHeight="12.75"/>
  <cols>
    <col min="1" max="1" width="7.28125" style="7" customWidth="1"/>
    <col min="2" max="25" width="5.7109375" style="7" customWidth="1"/>
    <col min="26" max="26" width="1.8515625" style="7" customWidth="1"/>
    <col min="27" max="27" width="4.7109375" style="7" customWidth="1"/>
    <col min="28" max="28" width="6.57421875" style="7" customWidth="1"/>
    <col min="29" max="34" width="6.57421875" style="7" hidden="1" customWidth="1"/>
    <col min="35" max="35" width="6.57421875" style="7" customWidth="1"/>
    <col min="36" max="16384" width="9.140625" style="7" customWidth="1"/>
  </cols>
  <sheetData>
    <row r="1" spans="1:29" ht="15.75">
      <c r="A1" s="19" t="s">
        <v>0</v>
      </c>
      <c r="B1" s="20"/>
      <c r="C1" s="20"/>
      <c r="D1" s="20"/>
      <c r="F1" s="3"/>
      <c r="G1" s="4"/>
      <c r="H1" s="4"/>
      <c r="I1" s="5"/>
      <c r="AC1" s="8" t="s">
        <v>1</v>
      </c>
    </row>
    <row r="2" spans="1:29" ht="15" customHeight="1">
      <c r="A2" s="6"/>
      <c r="AC2" s="8"/>
    </row>
    <row r="3" spans="2:25" ht="12.75">
      <c r="B3" s="61" t="s">
        <v>23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3"/>
    </row>
    <row r="4" spans="2:34" ht="15" thickBot="1">
      <c r="B4" s="21">
        <v>1</v>
      </c>
      <c r="C4" s="22">
        <v>2</v>
      </c>
      <c r="D4" s="22">
        <v>3</v>
      </c>
      <c r="E4" s="22">
        <v>4</v>
      </c>
      <c r="F4" s="22">
        <v>5</v>
      </c>
      <c r="G4" s="22">
        <v>6</v>
      </c>
      <c r="H4" s="22">
        <v>7</v>
      </c>
      <c r="I4" s="22">
        <v>8</v>
      </c>
      <c r="J4" s="22">
        <v>9</v>
      </c>
      <c r="K4" s="22">
        <v>10</v>
      </c>
      <c r="L4" s="22">
        <v>11</v>
      </c>
      <c r="M4" s="22">
        <v>12</v>
      </c>
      <c r="N4" s="22">
        <v>13</v>
      </c>
      <c r="O4" s="22">
        <v>14</v>
      </c>
      <c r="P4" s="22">
        <v>15</v>
      </c>
      <c r="Q4" s="22">
        <v>16</v>
      </c>
      <c r="R4" s="22">
        <v>17</v>
      </c>
      <c r="S4" s="22">
        <v>18</v>
      </c>
      <c r="T4" s="22">
        <v>19</v>
      </c>
      <c r="U4" s="22">
        <v>20</v>
      </c>
      <c r="V4" s="22">
        <v>21</v>
      </c>
      <c r="W4" s="22">
        <v>22</v>
      </c>
      <c r="X4" s="22">
        <v>23</v>
      </c>
      <c r="Y4" s="23">
        <v>24</v>
      </c>
      <c r="AC4" s="9" t="s">
        <v>2</v>
      </c>
      <c r="AD4" s="9" t="s">
        <v>3</v>
      </c>
      <c r="AE4" s="9" t="s">
        <v>4</v>
      </c>
      <c r="AF4" s="9" t="s">
        <v>5</v>
      </c>
      <c r="AG4" s="9" t="s">
        <v>6</v>
      </c>
      <c r="AH4" s="9" t="s">
        <v>7</v>
      </c>
    </row>
    <row r="5" spans="1:34" ht="12.75">
      <c r="A5" s="20">
        <v>1</v>
      </c>
      <c r="B5" s="1">
        <v>10.22</v>
      </c>
      <c r="C5" s="1">
        <v>10.46</v>
      </c>
      <c r="D5" s="1">
        <v>10.82</v>
      </c>
      <c r="E5" s="1">
        <v>9.88</v>
      </c>
      <c r="F5" s="1">
        <v>9.92</v>
      </c>
      <c r="G5" s="1">
        <v>10.15</v>
      </c>
      <c r="H5" s="1">
        <v>10.69</v>
      </c>
      <c r="I5" s="1">
        <v>10.12</v>
      </c>
      <c r="J5" s="1">
        <v>10.31</v>
      </c>
      <c r="K5" s="1">
        <v>10.07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AC5" s="10">
        <v>2</v>
      </c>
      <c r="AD5" s="11">
        <v>1.88</v>
      </c>
      <c r="AE5" s="11">
        <v>0</v>
      </c>
      <c r="AF5" s="11">
        <v>3.267</v>
      </c>
      <c r="AG5" s="11">
        <v>0</v>
      </c>
      <c r="AH5" s="12">
        <v>3.267</v>
      </c>
    </row>
    <row r="6" spans="1:34" ht="12.75">
      <c r="A6" s="20">
        <v>2</v>
      </c>
      <c r="B6" s="2">
        <v>10.25</v>
      </c>
      <c r="C6" s="2">
        <v>10.06</v>
      </c>
      <c r="D6" s="2">
        <v>10.52</v>
      </c>
      <c r="E6" s="2">
        <v>10.31</v>
      </c>
      <c r="F6" s="2">
        <v>9.94</v>
      </c>
      <c r="G6" s="2">
        <v>10.85</v>
      </c>
      <c r="H6" s="2">
        <v>10.32</v>
      </c>
      <c r="I6" s="2">
        <v>10.8</v>
      </c>
      <c r="J6" s="2">
        <v>10.23</v>
      </c>
      <c r="K6" s="2">
        <v>10.15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AC6" s="13">
        <v>3</v>
      </c>
      <c r="AD6" s="14">
        <v>1.023</v>
      </c>
      <c r="AE6" s="14">
        <v>0</v>
      </c>
      <c r="AF6" s="14">
        <v>2.575</v>
      </c>
      <c r="AG6" s="14">
        <v>0</v>
      </c>
      <c r="AH6" s="15">
        <v>2.568</v>
      </c>
    </row>
    <row r="7" spans="1:34" ht="12.75">
      <c r="A7" s="20">
        <v>3</v>
      </c>
      <c r="B7" s="2">
        <v>10.37</v>
      </c>
      <c r="C7" s="2">
        <v>10.59</v>
      </c>
      <c r="D7" s="2">
        <v>10.13</v>
      </c>
      <c r="E7" s="2">
        <v>10.33</v>
      </c>
      <c r="F7" s="2">
        <v>9.39</v>
      </c>
      <c r="G7" s="2">
        <v>10.14</v>
      </c>
      <c r="H7" s="2">
        <v>9.79</v>
      </c>
      <c r="I7" s="2">
        <v>10.26</v>
      </c>
      <c r="J7" s="2">
        <v>10.2</v>
      </c>
      <c r="K7" s="2">
        <v>10.31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AC7" s="13">
        <v>4</v>
      </c>
      <c r="AD7" s="14">
        <v>0.729</v>
      </c>
      <c r="AE7" s="14">
        <v>0</v>
      </c>
      <c r="AF7" s="14">
        <v>2.282</v>
      </c>
      <c r="AG7" s="14">
        <v>0</v>
      </c>
      <c r="AH7" s="15">
        <v>2.266</v>
      </c>
    </row>
    <row r="8" spans="1:34" ht="12.75">
      <c r="A8" s="20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AC8" s="13">
        <v>5</v>
      </c>
      <c r="AD8" s="14">
        <v>0.577</v>
      </c>
      <c r="AE8" s="14">
        <v>0</v>
      </c>
      <c r="AF8" s="14">
        <v>2.115</v>
      </c>
      <c r="AG8" s="14">
        <v>0</v>
      </c>
      <c r="AH8" s="15">
        <v>2.089</v>
      </c>
    </row>
    <row r="9" spans="1:34" ht="12.75">
      <c r="A9" s="20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AC9" s="13">
        <v>6</v>
      </c>
      <c r="AD9" s="14">
        <v>0.483</v>
      </c>
      <c r="AE9" s="14">
        <v>0</v>
      </c>
      <c r="AF9" s="14">
        <v>2.004</v>
      </c>
      <c r="AG9" s="14">
        <v>0.03</v>
      </c>
      <c r="AH9" s="15">
        <v>1.97</v>
      </c>
    </row>
    <row r="10" spans="1:34" ht="12.75">
      <c r="A10" s="20">
        <v>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AC10" s="13">
        <v>7</v>
      </c>
      <c r="AD10" s="14">
        <v>0.419</v>
      </c>
      <c r="AE10" s="14">
        <v>0.076</v>
      </c>
      <c r="AF10" s="14">
        <v>1.924</v>
      </c>
      <c r="AG10" s="14">
        <v>0.118</v>
      </c>
      <c r="AH10" s="15">
        <v>1.882</v>
      </c>
    </row>
    <row r="11" spans="1:34" ht="12.75">
      <c r="A11" s="20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AC11" s="13">
        <v>8</v>
      </c>
      <c r="AD11" s="14">
        <v>0.373</v>
      </c>
      <c r="AE11" s="14">
        <v>0.136</v>
      </c>
      <c r="AF11" s="14">
        <v>1.864</v>
      </c>
      <c r="AG11" s="14">
        <v>0.185</v>
      </c>
      <c r="AH11" s="15">
        <v>1.815</v>
      </c>
    </row>
    <row r="12" spans="1:34" ht="12.75">
      <c r="A12" s="20">
        <v>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AC12" s="13">
        <v>9</v>
      </c>
      <c r="AD12" s="14">
        <v>0.337</v>
      </c>
      <c r="AE12" s="14">
        <v>0.184</v>
      </c>
      <c r="AF12" s="14">
        <v>1.816</v>
      </c>
      <c r="AG12" s="14">
        <v>0.239</v>
      </c>
      <c r="AH12" s="15">
        <v>1.761</v>
      </c>
    </row>
    <row r="13" spans="1:34" ht="13.5" thickBot="1">
      <c r="A13" s="20">
        <v>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AC13" s="16">
        <v>10</v>
      </c>
      <c r="AD13" s="17">
        <v>0.308</v>
      </c>
      <c r="AE13" s="17">
        <v>0.223</v>
      </c>
      <c r="AF13" s="17">
        <v>1.777</v>
      </c>
      <c r="AG13" s="17">
        <v>0.284</v>
      </c>
      <c r="AH13" s="18">
        <v>1.716</v>
      </c>
    </row>
    <row r="14" spans="1:25" ht="12.75">
      <c r="A14" s="20">
        <v>10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2.75">
      <c r="A15" s="24" t="s">
        <v>8</v>
      </c>
      <c r="B15" s="25">
        <f>IF(B5&lt;&gt;"",AVERAGE(B5:B14),"")</f>
        <v>10.28</v>
      </c>
      <c r="C15" s="25">
        <f aca="true" t="shared" si="0" ref="C15:Y15">IF(C5&lt;&gt;"",AVERAGE(C5:C14),"")</f>
        <v>10.370000000000001</v>
      </c>
      <c r="D15" s="25">
        <f t="shared" si="0"/>
        <v>10.49</v>
      </c>
      <c r="E15" s="25">
        <f t="shared" si="0"/>
        <v>10.173333333333334</v>
      </c>
      <c r="F15" s="25">
        <f t="shared" si="0"/>
        <v>9.75</v>
      </c>
      <c r="G15" s="25">
        <f t="shared" si="0"/>
        <v>10.38</v>
      </c>
      <c r="H15" s="25">
        <f t="shared" si="0"/>
        <v>10.266666666666666</v>
      </c>
      <c r="I15" s="25">
        <f t="shared" si="0"/>
        <v>10.393333333333333</v>
      </c>
      <c r="J15" s="25">
        <f t="shared" si="0"/>
        <v>10.246666666666666</v>
      </c>
      <c r="K15" s="25">
        <f t="shared" si="0"/>
        <v>10.176666666666668</v>
      </c>
      <c r="L15" s="25">
        <f t="shared" si="0"/>
      </c>
      <c r="M15" s="25">
        <f aca="true" t="shared" si="1" ref="M15:U15">IF(M5&lt;&gt;"",AVERAGE(M5:M14),"")</f>
      </c>
      <c r="N15" s="25">
        <f t="shared" si="1"/>
      </c>
      <c r="O15" s="25">
        <f t="shared" si="1"/>
      </c>
      <c r="P15" s="25">
        <f t="shared" si="1"/>
      </c>
      <c r="Q15" s="25">
        <f t="shared" si="1"/>
      </c>
      <c r="R15" s="25">
        <f t="shared" si="1"/>
      </c>
      <c r="S15" s="25">
        <f t="shared" si="1"/>
      </c>
      <c r="T15" s="25">
        <f t="shared" si="1"/>
      </c>
      <c r="U15" s="25">
        <f t="shared" si="1"/>
      </c>
      <c r="V15" s="25">
        <f t="shared" si="0"/>
      </c>
      <c r="W15" s="25">
        <f t="shared" si="0"/>
      </c>
      <c r="X15" s="25">
        <f t="shared" si="0"/>
      </c>
      <c r="Y15" s="25">
        <f t="shared" si="0"/>
      </c>
    </row>
    <row r="16" spans="1:25" ht="12.75">
      <c r="A16" s="24" t="s">
        <v>9</v>
      </c>
      <c r="B16" s="25">
        <f>IF(B5&lt;&gt;"",MAX(B5:B14)-MIN(B5:B14),"")</f>
        <v>0.14999999999999858</v>
      </c>
      <c r="C16" s="25">
        <f aca="true" t="shared" si="2" ref="C16:Y16">IF(C5&lt;&gt;"",MAX(C5:C14)-MIN(C5:C14),"")</f>
        <v>0.5299999999999994</v>
      </c>
      <c r="D16" s="25">
        <f t="shared" si="2"/>
        <v>0.6899999999999995</v>
      </c>
      <c r="E16" s="25">
        <f t="shared" si="2"/>
        <v>0.4499999999999993</v>
      </c>
      <c r="F16" s="25">
        <f t="shared" si="2"/>
        <v>0.5499999999999989</v>
      </c>
      <c r="G16" s="25">
        <f t="shared" si="2"/>
        <v>0.7099999999999991</v>
      </c>
      <c r="H16" s="25">
        <f t="shared" si="2"/>
        <v>0.9000000000000004</v>
      </c>
      <c r="I16" s="25">
        <f t="shared" si="2"/>
        <v>0.6800000000000015</v>
      </c>
      <c r="J16" s="25">
        <f t="shared" si="2"/>
        <v>0.11000000000000121</v>
      </c>
      <c r="K16" s="25">
        <f t="shared" si="2"/>
        <v>0.2400000000000002</v>
      </c>
      <c r="L16" s="25">
        <f t="shared" si="2"/>
      </c>
      <c r="M16" s="25">
        <f>IF(M5&lt;&gt;"",MAX(M5:M14)-MIN(M5:M14),"")</f>
      </c>
      <c r="N16" s="25">
        <f>IF(N5&lt;&gt;"",MAX(N5:N14)-MIN(N5:N14),"")</f>
      </c>
      <c r="O16" s="25">
        <f>IF(O5&lt;&gt;"",MAX(O5:O14)-MIN(O5:O14),"")</f>
      </c>
      <c r="P16" s="25">
        <f t="shared" si="2"/>
      </c>
      <c r="Q16" s="25">
        <f t="shared" si="2"/>
      </c>
      <c r="R16" s="25">
        <f t="shared" si="2"/>
      </c>
      <c r="S16" s="25">
        <f>IF(S5&lt;&gt;"",MAX(S5:S14)-MIN(S5:S14),"")</f>
      </c>
      <c r="T16" s="25">
        <f>IF(T5&lt;&gt;"",MAX(T5:T14)-MIN(T5:T14),"")</f>
      </c>
      <c r="U16" s="25">
        <f>IF(U5&lt;&gt;"",MAX(U5:U14)-MIN(U5:U14),"")</f>
      </c>
      <c r="V16" s="25">
        <f t="shared" si="2"/>
      </c>
      <c r="W16" s="25">
        <f t="shared" si="2"/>
      </c>
      <c r="X16" s="25">
        <f t="shared" si="2"/>
      </c>
      <c r="Y16" s="25">
        <f t="shared" si="2"/>
      </c>
    </row>
    <row r="17" spans="1:25" ht="12.75">
      <c r="A17" s="24" t="s">
        <v>10</v>
      </c>
      <c r="B17" s="25">
        <f>IF(B5&lt;&gt;"",STDEV(B5:B14),"")</f>
        <v>0.07937253933193704</v>
      </c>
      <c r="C17" s="25">
        <f aca="true" t="shared" si="3" ref="C17:Y17">IF(C5&lt;&gt;"",STDEV(C5:C14),"")</f>
        <v>0.2762245463386173</v>
      </c>
      <c r="D17" s="25">
        <f t="shared" si="3"/>
        <v>0.34597687784011605</v>
      </c>
      <c r="E17" s="25">
        <f t="shared" si="3"/>
        <v>0.25423086620888286</v>
      </c>
      <c r="F17" s="25">
        <f t="shared" si="3"/>
        <v>0.3119294792096283</v>
      </c>
      <c r="G17" s="25">
        <f t="shared" si="3"/>
        <v>0.40706264874097114</v>
      </c>
      <c r="H17" s="25">
        <f t="shared" si="3"/>
        <v>0.4523641600893396</v>
      </c>
      <c r="I17" s="25">
        <f t="shared" si="3"/>
        <v>0.3590728802531901</v>
      </c>
      <c r="J17" s="25">
        <f t="shared" si="3"/>
        <v>0.056862407030773776</v>
      </c>
      <c r="K17" s="25">
        <f t="shared" si="3"/>
        <v>0.12220201853220715</v>
      </c>
      <c r="L17" s="25">
        <f t="shared" si="3"/>
      </c>
      <c r="M17" s="25">
        <f>IF(M5&lt;&gt;"",STDEV(M5:M14),"")</f>
      </c>
      <c r="N17" s="25">
        <f>IF(N5&lt;&gt;"",STDEV(N5:N14),"")</f>
      </c>
      <c r="O17" s="25">
        <f>IF(O5&lt;&gt;"",STDEV(O5:O14),"")</f>
      </c>
      <c r="P17" s="25">
        <f t="shared" si="3"/>
      </c>
      <c r="Q17" s="25">
        <f t="shared" si="3"/>
      </c>
      <c r="R17" s="25">
        <f t="shared" si="3"/>
      </c>
      <c r="S17" s="25">
        <f>IF(S5&lt;&gt;"",STDEV(S5:S14),"")</f>
      </c>
      <c r="T17" s="25">
        <f>IF(T5&lt;&gt;"",STDEV(T5:T14),"")</f>
      </c>
      <c r="U17" s="25">
        <f>IF(U5&lt;&gt;"",STDEV(U5:U14),"")</f>
      </c>
      <c r="V17" s="25">
        <f t="shared" si="3"/>
      </c>
      <c r="W17" s="25">
        <f t="shared" si="3"/>
      </c>
      <c r="X17" s="25">
        <f t="shared" si="3"/>
      </c>
      <c r="Y17" s="25">
        <f t="shared" si="3"/>
      </c>
    </row>
    <row r="18" ht="6" customHeight="1"/>
    <row r="19" spans="2:12" ht="12.75">
      <c r="B19" s="26" t="s">
        <v>2</v>
      </c>
      <c r="C19" s="29">
        <f>COUNT(B5:B14)</f>
        <v>3</v>
      </c>
      <c r="D19" s="20"/>
      <c r="E19" s="24" t="s">
        <v>11</v>
      </c>
      <c r="F19" s="30">
        <f>AVERAGE(B15:Y15)</f>
        <v>10.252666666666666</v>
      </c>
      <c r="G19" s="20"/>
      <c r="H19" s="24" t="s">
        <v>12</v>
      </c>
      <c r="I19" s="30">
        <f>AVERAGE(B16:Y16)</f>
        <v>0.5009999999999998</v>
      </c>
      <c r="J19" s="20"/>
      <c r="K19" s="27" t="s">
        <v>13</v>
      </c>
      <c r="L19" s="30">
        <f>AVERAGE(B17:Y17)</f>
        <v>0.2665298423575663</v>
      </c>
    </row>
    <row r="20" spans="2:12" ht="12.75">
      <c r="B20" s="20"/>
      <c r="C20" s="20"/>
      <c r="D20" s="20"/>
      <c r="E20" s="28" t="s">
        <v>14</v>
      </c>
      <c r="F20" s="30">
        <f>F19+VLOOKUP(C19,Table,2,0)*I19</f>
        <v>10.765189666666666</v>
      </c>
      <c r="G20" s="20"/>
      <c r="H20" s="28" t="s">
        <v>14</v>
      </c>
      <c r="I20" s="30">
        <f>I19*VLOOKUP(C19,Table,4,0)</f>
        <v>1.2900749999999994</v>
      </c>
      <c r="J20" s="20"/>
      <c r="K20" s="28" t="s">
        <v>14</v>
      </c>
      <c r="L20" s="30">
        <f>L19*VLOOKUP(C19,Table,6,0)</f>
        <v>0.6844486351742304</v>
      </c>
    </row>
    <row r="21" spans="2:12" ht="12.75">
      <c r="B21" s="20"/>
      <c r="C21" s="20"/>
      <c r="D21" s="20"/>
      <c r="E21" s="28" t="s">
        <v>15</v>
      </c>
      <c r="F21" s="30">
        <f>F19-VLOOKUP(C19,Table,2,0)*I19</f>
        <v>9.740143666666667</v>
      </c>
      <c r="G21" s="20"/>
      <c r="H21" s="28" t="s">
        <v>15</v>
      </c>
      <c r="I21" s="30">
        <f>I19*VLOOKUP(C19,Table,3,0)</f>
        <v>0</v>
      </c>
      <c r="J21" s="20"/>
      <c r="K21" s="28" t="s">
        <v>15</v>
      </c>
      <c r="L21" s="30">
        <f>L19*VLOOKUP(C19,Table,5,0)</f>
        <v>0</v>
      </c>
    </row>
    <row r="22" ht="2.25" customHeight="1"/>
    <row r="23" spans="1:27" ht="12.7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</row>
    <row r="24" spans="1:27" ht="12.7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</row>
    <row r="25" spans="1:27" ht="12.75">
      <c r="A25" s="20"/>
      <c r="B25" s="20">
        <f>IF(B15&lt;&gt;"",B15,#N/A)</f>
        <v>10.28</v>
      </c>
      <c r="C25" s="20">
        <f aca="true" t="shared" si="4" ref="C25:Y25">IF(C15&lt;&gt;"",C15,#N/A)</f>
        <v>10.370000000000001</v>
      </c>
      <c r="D25" s="20">
        <f t="shared" si="4"/>
        <v>10.49</v>
      </c>
      <c r="E25" s="20">
        <f t="shared" si="4"/>
        <v>10.173333333333334</v>
      </c>
      <c r="F25" s="20">
        <f t="shared" si="4"/>
        <v>9.75</v>
      </c>
      <c r="G25" s="20">
        <f t="shared" si="4"/>
        <v>10.38</v>
      </c>
      <c r="H25" s="20">
        <f t="shared" si="4"/>
        <v>10.266666666666666</v>
      </c>
      <c r="I25" s="20">
        <f t="shared" si="4"/>
        <v>10.393333333333333</v>
      </c>
      <c r="J25" s="20">
        <f t="shared" si="4"/>
        <v>10.246666666666666</v>
      </c>
      <c r="K25" s="20">
        <f t="shared" si="4"/>
        <v>10.176666666666668</v>
      </c>
      <c r="L25" s="20" t="e">
        <f t="shared" si="4"/>
        <v>#N/A</v>
      </c>
      <c r="M25" s="20" t="e">
        <f>IF(M15&lt;&gt;"",M15,#N/A)</f>
        <v>#N/A</v>
      </c>
      <c r="N25" s="20" t="e">
        <f>IF(N15&lt;&gt;"",N15,#N/A)</f>
        <v>#N/A</v>
      </c>
      <c r="O25" s="20" t="e">
        <f>IF(O15&lt;&gt;"",O15,#N/A)</f>
        <v>#N/A</v>
      </c>
      <c r="P25" s="20" t="e">
        <f t="shared" si="4"/>
        <v>#N/A</v>
      </c>
      <c r="Q25" s="20" t="e">
        <f t="shared" si="4"/>
        <v>#N/A</v>
      </c>
      <c r="R25" s="20" t="e">
        <f t="shared" si="4"/>
        <v>#N/A</v>
      </c>
      <c r="S25" s="20" t="e">
        <f>IF(S15&lt;&gt;"",S15,#N/A)</f>
        <v>#N/A</v>
      </c>
      <c r="T25" s="20" t="e">
        <f>IF(T15&lt;&gt;"",T15,#N/A)</f>
        <v>#N/A</v>
      </c>
      <c r="U25" s="20" t="e">
        <f>IF(U15&lt;&gt;"",U15,#N/A)</f>
        <v>#N/A</v>
      </c>
      <c r="V25" s="20" t="e">
        <f t="shared" si="4"/>
        <v>#N/A</v>
      </c>
      <c r="W25" s="20" t="e">
        <f t="shared" si="4"/>
        <v>#N/A</v>
      </c>
      <c r="X25" s="20" t="e">
        <f t="shared" si="4"/>
        <v>#N/A</v>
      </c>
      <c r="Y25" s="20" t="e">
        <f t="shared" si="4"/>
        <v>#N/A</v>
      </c>
      <c r="Z25" s="20"/>
      <c r="AA25" s="20"/>
    </row>
    <row r="26" spans="1:27" ht="12.75">
      <c r="A26" s="20"/>
      <c r="B26" s="20">
        <f>F19</f>
        <v>10.252666666666666</v>
      </c>
      <c r="C26" s="20" t="e">
        <v>#N/A</v>
      </c>
      <c r="D26" s="20" t="e">
        <v>#N/A</v>
      </c>
      <c r="E26" s="20" t="e">
        <v>#N/A</v>
      </c>
      <c r="F26" s="20" t="e">
        <v>#N/A</v>
      </c>
      <c r="G26" s="20" t="e">
        <v>#N/A</v>
      </c>
      <c r="H26" s="20" t="e">
        <v>#N/A</v>
      </c>
      <c r="I26" s="20" t="e">
        <v>#N/A</v>
      </c>
      <c r="J26" s="20" t="e">
        <v>#N/A</v>
      </c>
      <c r="K26" s="20" t="e">
        <v>#N/A</v>
      </c>
      <c r="L26" s="20" t="e">
        <v>#N/A</v>
      </c>
      <c r="M26" s="20" t="e">
        <v>#N/A</v>
      </c>
      <c r="N26" s="20" t="e">
        <v>#N/A</v>
      </c>
      <c r="O26" s="20" t="e">
        <v>#N/A</v>
      </c>
      <c r="P26" s="20" t="e">
        <v>#N/A</v>
      </c>
      <c r="Q26" s="20" t="e">
        <v>#N/A</v>
      </c>
      <c r="R26" s="20" t="e">
        <v>#N/A</v>
      </c>
      <c r="S26" s="20" t="e">
        <v>#N/A</v>
      </c>
      <c r="T26" s="20" t="e">
        <v>#N/A</v>
      </c>
      <c r="U26" s="20" t="e">
        <v>#N/A</v>
      </c>
      <c r="V26" s="20" t="e">
        <v>#N/A</v>
      </c>
      <c r="W26" s="20" t="e">
        <v>#N/A</v>
      </c>
      <c r="X26" s="20" t="e">
        <v>#N/A</v>
      </c>
      <c r="Y26" s="20">
        <f>F19</f>
        <v>10.252666666666666</v>
      </c>
      <c r="Z26" s="20"/>
      <c r="AA26" s="20"/>
    </row>
    <row r="27" spans="1:27" ht="12.75">
      <c r="A27" s="20"/>
      <c r="B27" s="20">
        <f>F20</f>
        <v>10.765189666666666</v>
      </c>
      <c r="C27" s="20" t="e">
        <v>#N/A</v>
      </c>
      <c r="D27" s="20" t="e">
        <v>#N/A</v>
      </c>
      <c r="E27" s="20" t="e">
        <v>#N/A</v>
      </c>
      <c r="F27" s="20" t="e">
        <v>#N/A</v>
      </c>
      <c r="G27" s="20" t="e">
        <v>#N/A</v>
      </c>
      <c r="H27" s="20" t="e">
        <v>#N/A</v>
      </c>
      <c r="I27" s="20" t="e">
        <v>#N/A</v>
      </c>
      <c r="J27" s="20" t="e">
        <v>#N/A</v>
      </c>
      <c r="K27" s="20" t="e">
        <v>#N/A</v>
      </c>
      <c r="L27" s="20" t="e">
        <v>#N/A</v>
      </c>
      <c r="M27" s="20" t="e">
        <v>#N/A</v>
      </c>
      <c r="N27" s="20" t="e">
        <v>#N/A</v>
      </c>
      <c r="O27" s="20" t="e">
        <v>#N/A</v>
      </c>
      <c r="P27" s="20" t="e">
        <v>#N/A</v>
      </c>
      <c r="Q27" s="20" t="e">
        <v>#N/A</v>
      </c>
      <c r="R27" s="20" t="e">
        <v>#N/A</v>
      </c>
      <c r="S27" s="20" t="e">
        <v>#N/A</v>
      </c>
      <c r="T27" s="20" t="e">
        <v>#N/A</v>
      </c>
      <c r="U27" s="20" t="e">
        <v>#N/A</v>
      </c>
      <c r="V27" s="20" t="e">
        <v>#N/A</v>
      </c>
      <c r="W27" s="20" t="e">
        <v>#N/A</v>
      </c>
      <c r="X27" s="20" t="e">
        <v>#N/A</v>
      </c>
      <c r="Y27" s="20">
        <f>F20</f>
        <v>10.765189666666666</v>
      </c>
      <c r="Z27" s="20"/>
      <c r="AA27" s="20"/>
    </row>
    <row r="28" spans="1:27" ht="12.75">
      <c r="A28" s="20"/>
      <c r="B28" s="20">
        <f>F21</f>
        <v>9.740143666666667</v>
      </c>
      <c r="C28" s="20" t="e">
        <v>#N/A</v>
      </c>
      <c r="D28" s="20" t="e">
        <v>#N/A</v>
      </c>
      <c r="E28" s="20" t="e">
        <v>#N/A</v>
      </c>
      <c r="F28" s="20" t="e">
        <v>#N/A</v>
      </c>
      <c r="G28" s="20" t="e">
        <v>#N/A</v>
      </c>
      <c r="H28" s="20" t="e">
        <v>#N/A</v>
      </c>
      <c r="I28" s="20" t="e">
        <v>#N/A</v>
      </c>
      <c r="J28" s="20" t="e">
        <v>#N/A</v>
      </c>
      <c r="K28" s="20" t="e">
        <v>#N/A</v>
      </c>
      <c r="L28" s="20" t="e">
        <v>#N/A</v>
      </c>
      <c r="M28" s="20" t="e">
        <v>#N/A</v>
      </c>
      <c r="N28" s="20" t="e">
        <v>#N/A</v>
      </c>
      <c r="O28" s="20" t="e">
        <v>#N/A</v>
      </c>
      <c r="P28" s="20" t="e">
        <v>#N/A</v>
      </c>
      <c r="Q28" s="20" t="e">
        <v>#N/A</v>
      </c>
      <c r="R28" s="20" t="e">
        <v>#N/A</v>
      </c>
      <c r="S28" s="20" t="e">
        <v>#N/A</v>
      </c>
      <c r="T28" s="20" t="e">
        <v>#N/A</v>
      </c>
      <c r="U28" s="20" t="e">
        <v>#N/A</v>
      </c>
      <c r="V28" s="20" t="e">
        <v>#N/A</v>
      </c>
      <c r="W28" s="20" t="e">
        <v>#N/A</v>
      </c>
      <c r="X28" s="20" t="e">
        <v>#N/A</v>
      </c>
      <c r="Y28" s="20">
        <f>F21</f>
        <v>9.740143666666667</v>
      </c>
      <c r="Z28" s="20"/>
      <c r="AA28" s="20"/>
    </row>
    <row r="29" spans="1:27" ht="12.7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</row>
    <row r="30" spans="1:27" ht="12.7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</row>
    <row r="31" spans="1:27" ht="12.7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</row>
    <row r="32" spans="1:27" ht="12.7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</row>
    <row r="33" spans="1:27" ht="12.7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</row>
    <row r="34" spans="1:27" ht="12.7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</row>
    <row r="35" spans="1:27" ht="12.7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</row>
    <row r="36" spans="1:27" ht="12.75">
      <c r="A36" s="20"/>
      <c r="B36" s="20">
        <f>IF(B16&lt;&gt;"",B16,#N/A)</f>
        <v>0.14999999999999858</v>
      </c>
      <c r="C36" s="20">
        <f aca="true" t="shared" si="5" ref="C36:Y36">IF(C16&lt;&gt;"",C16,#N/A)</f>
        <v>0.5299999999999994</v>
      </c>
      <c r="D36" s="20">
        <f t="shared" si="5"/>
        <v>0.6899999999999995</v>
      </c>
      <c r="E36" s="20">
        <f t="shared" si="5"/>
        <v>0.4499999999999993</v>
      </c>
      <c r="F36" s="20">
        <f t="shared" si="5"/>
        <v>0.5499999999999989</v>
      </c>
      <c r="G36" s="20">
        <f t="shared" si="5"/>
        <v>0.7099999999999991</v>
      </c>
      <c r="H36" s="20">
        <f t="shared" si="5"/>
        <v>0.9000000000000004</v>
      </c>
      <c r="I36" s="20">
        <f t="shared" si="5"/>
        <v>0.6800000000000015</v>
      </c>
      <c r="J36" s="20">
        <f t="shared" si="5"/>
        <v>0.11000000000000121</v>
      </c>
      <c r="K36" s="20">
        <f t="shared" si="5"/>
        <v>0.2400000000000002</v>
      </c>
      <c r="L36" s="20" t="e">
        <f t="shared" si="5"/>
        <v>#N/A</v>
      </c>
      <c r="M36" s="20" t="e">
        <f>IF(M16&lt;&gt;"",M16,#N/A)</f>
        <v>#N/A</v>
      </c>
      <c r="N36" s="20" t="e">
        <f>IF(N16&lt;&gt;"",N16,#N/A)</f>
        <v>#N/A</v>
      </c>
      <c r="O36" s="20" t="e">
        <f>IF(O16&lt;&gt;"",O16,#N/A)</f>
        <v>#N/A</v>
      </c>
      <c r="P36" s="20" t="e">
        <f t="shared" si="5"/>
        <v>#N/A</v>
      </c>
      <c r="Q36" s="20" t="e">
        <f t="shared" si="5"/>
        <v>#N/A</v>
      </c>
      <c r="R36" s="20" t="e">
        <f t="shared" si="5"/>
        <v>#N/A</v>
      </c>
      <c r="S36" s="20" t="e">
        <f>IF(S16&lt;&gt;"",S16,#N/A)</f>
        <v>#N/A</v>
      </c>
      <c r="T36" s="20" t="e">
        <f>IF(T16&lt;&gt;"",T16,#N/A)</f>
        <v>#N/A</v>
      </c>
      <c r="U36" s="20" t="e">
        <f>IF(U16&lt;&gt;"",U16,#N/A)</f>
        <v>#N/A</v>
      </c>
      <c r="V36" s="20" t="e">
        <f t="shared" si="5"/>
        <v>#N/A</v>
      </c>
      <c r="W36" s="20" t="e">
        <f t="shared" si="5"/>
        <v>#N/A</v>
      </c>
      <c r="X36" s="20" t="e">
        <f t="shared" si="5"/>
        <v>#N/A</v>
      </c>
      <c r="Y36" s="20" t="e">
        <f t="shared" si="5"/>
        <v>#N/A</v>
      </c>
      <c r="Z36" s="20"/>
      <c r="AA36" s="20"/>
    </row>
    <row r="37" spans="1:27" ht="12.75">
      <c r="A37" s="20"/>
      <c r="B37" s="20">
        <f>I19</f>
        <v>0.5009999999999998</v>
      </c>
      <c r="C37" s="20" t="e">
        <v>#N/A</v>
      </c>
      <c r="D37" s="20" t="e">
        <v>#N/A</v>
      </c>
      <c r="E37" s="20" t="e">
        <v>#N/A</v>
      </c>
      <c r="F37" s="20" t="e">
        <v>#N/A</v>
      </c>
      <c r="G37" s="20" t="e">
        <v>#N/A</v>
      </c>
      <c r="H37" s="20" t="e">
        <v>#N/A</v>
      </c>
      <c r="I37" s="20" t="e">
        <v>#N/A</v>
      </c>
      <c r="J37" s="20" t="e">
        <v>#N/A</v>
      </c>
      <c r="K37" s="20" t="e">
        <v>#N/A</v>
      </c>
      <c r="L37" s="20" t="e">
        <v>#N/A</v>
      </c>
      <c r="M37" s="20" t="e">
        <v>#N/A</v>
      </c>
      <c r="N37" s="20" t="e">
        <v>#N/A</v>
      </c>
      <c r="O37" s="20" t="e">
        <v>#N/A</v>
      </c>
      <c r="P37" s="20" t="e">
        <v>#N/A</v>
      </c>
      <c r="Q37" s="20" t="e">
        <v>#N/A</v>
      </c>
      <c r="R37" s="20" t="e">
        <v>#N/A</v>
      </c>
      <c r="S37" s="20" t="e">
        <v>#N/A</v>
      </c>
      <c r="T37" s="20" t="e">
        <v>#N/A</v>
      </c>
      <c r="U37" s="20" t="e">
        <v>#N/A</v>
      </c>
      <c r="V37" s="20" t="e">
        <v>#N/A</v>
      </c>
      <c r="W37" s="20" t="e">
        <v>#N/A</v>
      </c>
      <c r="X37" s="20" t="e">
        <v>#N/A</v>
      </c>
      <c r="Y37" s="20">
        <f>I19</f>
        <v>0.5009999999999998</v>
      </c>
      <c r="Z37" s="20"/>
      <c r="AA37" s="20"/>
    </row>
    <row r="38" spans="1:27" ht="12.75">
      <c r="A38" s="20"/>
      <c r="B38" s="20">
        <f>I20</f>
        <v>1.2900749999999994</v>
      </c>
      <c r="C38" s="20" t="e">
        <v>#N/A</v>
      </c>
      <c r="D38" s="20" t="e">
        <v>#N/A</v>
      </c>
      <c r="E38" s="20" t="e">
        <v>#N/A</v>
      </c>
      <c r="F38" s="20" t="e">
        <v>#N/A</v>
      </c>
      <c r="G38" s="20" t="e">
        <v>#N/A</v>
      </c>
      <c r="H38" s="20" t="e">
        <v>#N/A</v>
      </c>
      <c r="I38" s="20" t="e">
        <v>#N/A</v>
      </c>
      <c r="J38" s="20" t="e">
        <v>#N/A</v>
      </c>
      <c r="K38" s="20" t="e">
        <v>#N/A</v>
      </c>
      <c r="L38" s="20" t="e">
        <v>#N/A</v>
      </c>
      <c r="M38" s="20" t="e">
        <v>#N/A</v>
      </c>
      <c r="N38" s="20" t="e">
        <v>#N/A</v>
      </c>
      <c r="O38" s="20" t="e">
        <v>#N/A</v>
      </c>
      <c r="P38" s="20" t="e">
        <v>#N/A</v>
      </c>
      <c r="Q38" s="20" t="e">
        <v>#N/A</v>
      </c>
      <c r="R38" s="20" t="e">
        <v>#N/A</v>
      </c>
      <c r="S38" s="20" t="e">
        <v>#N/A</v>
      </c>
      <c r="T38" s="20" t="e">
        <v>#N/A</v>
      </c>
      <c r="U38" s="20" t="e">
        <v>#N/A</v>
      </c>
      <c r="V38" s="20" t="e">
        <v>#N/A</v>
      </c>
      <c r="W38" s="20" t="e">
        <v>#N/A</v>
      </c>
      <c r="X38" s="20" t="e">
        <v>#N/A</v>
      </c>
      <c r="Y38" s="20">
        <f>I20</f>
        <v>1.2900749999999994</v>
      </c>
      <c r="Z38" s="20"/>
      <c r="AA38" s="20"/>
    </row>
    <row r="39" spans="1:27" ht="12.75">
      <c r="A39" s="20"/>
      <c r="B39" s="20">
        <f>I21</f>
        <v>0</v>
      </c>
      <c r="C39" s="20" t="e">
        <v>#N/A</v>
      </c>
      <c r="D39" s="20" t="e">
        <v>#N/A</v>
      </c>
      <c r="E39" s="20" t="e">
        <v>#N/A</v>
      </c>
      <c r="F39" s="20" t="e">
        <v>#N/A</v>
      </c>
      <c r="G39" s="20" t="e">
        <v>#N/A</v>
      </c>
      <c r="H39" s="20" t="e">
        <v>#N/A</v>
      </c>
      <c r="I39" s="20" t="e">
        <v>#N/A</v>
      </c>
      <c r="J39" s="20" t="e">
        <v>#N/A</v>
      </c>
      <c r="K39" s="20" t="e">
        <v>#N/A</v>
      </c>
      <c r="L39" s="20" t="e">
        <v>#N/A</v>
      </c>
      <c r="M39" s="20" t="e">
        <v>#N/A</v>
      </c>
      <c r="N39" s="20" t="e">
        <v>#N/A</v>
      </c>
      <c r="O39" s="20" t="e">
        <v>#N/A</v>
      </c>
      <c r="P39" s="20" t="e">
        <v>#N/A</v>
      </c>
      <c r="Q39" s="20" t="e">
        <v>#N/A</v>
      </c>
      <c r="R39" s="20" t="e">
        <v>#N/A</v>
      </c>
      <c r="S39" s="20" t="e">
        <v>#N/A</v>
      </c>
      <c r="T39" s="20" t="e">
        <v>#N/A</v>
      </c>
      <c r="U39" s="20" t="e">
        <v>#N/A</v>
      </c>
      <c r="V39" s="20" t="e">
        <v>#N/A</v>
      </c>
      <c r="W39" s="20" t="e">
        <v>#N/A</v>
      </c>
      <c r="X39" s="20" t="e">
        <v>#N/A</v>
      </c>
      <c r="Y39" s="20">
        <f>I21</f>
        <v>0</v>
      </c>
      <c r="Z39" s="20"/>
      <c r="AA39" s="20"/>
    </row>
    <row r="40" spans="1:27" ht="12.7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</row>
    <row r="41" spans="1:27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</row>
    <row r="42" spans="1:27" ht="12.7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</row>
    <row r="43" spans="1:27" ht="12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</row>
    <row r="44" spans="1:27" ht="12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</row>
    <row r="45" spans="1:27" ht="12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</row>
    <row r="46" spans="1:27" ht="12.75">
      <c r="A46" s="20"/>
      <c r="B46" s="20">
        <f>IF(B17&lt;&gt;"",B17,#N/A)</f>
        <v>0.07937253933193704</v>
      </c>
      <c r="C46" s="20">
        <f aca="true" t="shared" si="6" ref="C46:Y46">IF(C17&lt;&gt;"",C17,#N/A)</f>
        <v>0.2762245463386173</v>
      </c>
      <c r="D46" s="20">
        <f t="shared" si="6"/>
        <v>0.34597687784011605</v>
      </c>
      <c r="E46" s="20">
        <f t="shared" si="6"/>
        <v>0.25423086620888286</v>
      </c>
      <c r="F46" s="20">
        <f t="shared" si="6"/>
        <v>0.3119294792096283</v>
      </c>
      <c r="G46" s="20">
        <f t="shared" si="6"/>
        <v>0.40706264874097114</v>
      </c>
      <c r="H46" s="20">
        <f t="shared" si="6"/>
        <v>0.4523641600893396</v>
      </c>
      <c r="I46" s="20">
        <f t="shared" si="6"/>
        <v>0.3590728802531901</v>
      </c>
      <c r="J46" s="20">
        <f t="shared" si="6"/>
        <v>0.056862407030773776</v>
      </c>
      <c r="K46" s="20">
        <f t="shared" si="6"/>
        <v>0.12220201853220715</v>
      </c>
      <c r="L46" s="20" t="e">
        <f t="shared" si="6"/>
        <v>#N/A</v>
      </c>
      <c r="M46" s="20" t="e">
        <f>IF(M17&lt;&gt;"",M17,#N/A)</f>
        <v>#N/A</v>
      </c>
      <c r="N46" s="20" t="e">
        <f>IF(N17&lt;&gt;"",N17,#N/A)</f>
        <v>#N/A</v>
      </c>
      <c r="O46" s="20" t="e">
        <f>IF(O17&lt;&gt;"",O17,#N/A)</f>
        <v>#N/A</v>
      </c>
      <c r="P46" s="20" t="e">
        <f t="shared" si="6"/>
        <v>#N/A</v>
      </c>
      <c r="Q46" s="20" t="e">
        <f t="shared" si="6"/>
        <v>#N/A</v>
      </c>
      <c r="R46" s="20" t="e">
        <f t="shared" si="6"/>
        <v>#N/A</v>
      </c>
      <c r="S46" s="20" t="e">
        <f>IF(S17&lt;&gt;"",S17,#N/A)</f>
        <v>#N/A</v>
      </c>
      <c r="T46" s="20" t="e">
        <f>IF(T17&lt;&gt;"",T17,#N/A)</f>
        <v>#N/A</v>
      </c>
      <c r="U46" s="20" t="e">
        <f>IF(U17&lt;&gt;"",U17,#N/A)</f>
        <v>#N/A</v>
      </c>
      <c r="V46" s="20" t="e">
        <f t="shared" si="6"/>
        <v>#N/A</v>
      </c>
      <c r="W46" s="20" t="e">
        <f t="shared" si="6"/>
        <v>#N/A</v>
      </c>
      <c r="X46" s="20" t="e">
        <f t="shared" si="6"/>
        <v>#N/A</v>
      </c>
      <c r="Y46" s="20" t="e">
        <f t="shared" si="6"/>
        <v>#N/A</v>
      </c>
      <c r="Z46" s="20"/>
      <c r="AA46" s="20"/>
    </row>
    <row r="47" spans="1:27" ht="12.75">
      <c r="A47" s="20"/>
      <c r="B47" s="20">
        <f>L19</f>
        <v>0.2665298423575663</v>
      </c>
      <c r="C47" s="20" t="e">
        <v>#N/A</v>
      </c>
      <c r="D47" s="20" t="e">
        <v>#N/A</v>
      </c>
      <c r="E47" s="20" t="e">
        <v>#N/A</v>
      </c>
      <c r="F47" s="20" t="e">
        <v>#N/A</v>
      </c>
      <c r="G47" s="20" t="e">
        <v>#N/A</v>
      </c>
      <c r="H47" s="20" t="e">
        <v>#N/A</v>
      </c>
      <c r="I47" s="20" t="e">
        <v>#N/A</v>
      </c>
      <c r="J47" s="20" t="e">
        <v>#N/A</v>
      </c>
      <c r="K47" s="20" t="e">
        <v>#N/A</v>
      </c>
      <c r="L47" s="20" t="e">
        <v>#N/A</v>
      </c>
      <c r="M47" s="20" t="e">
        <v>#N/A</v>
      </c>
      <c r="N47" s="20" t="e">
        <v>#N/A</v>
      </c>
      <c r="O47" s="20" t="e">
        <v>#N/A</v>
      </c>
      <c r="P47" s="20" t="e">
        <v>#N/A</v>
      </c>
      <c r="Q47" s="20" t="e">
        <v>#N/A</v>
      </c>
      <c r="R47" s="20" t="e">
        <v>#N/A</v>
      </c>
      <c r="S47" s="20" t="e">
        <v>#N/A</v>
      </c>
      <c r="T47" s="20" t="e">
        <v>#N/A</v>
      </c>
      <c r="U47" s="20" t="e">
        <v>#N/A</v>
      </c>
      <c r="V47" s="20" t="e">
        <v>#N/A</v>
      </c>
      <c r="W47" s="20" t="e">
        <v>#N/A</v>
      </c>
      <c r="X47" s="20" t="e">
        <v>#N/A</v>
      </c>
      <c r="Y47" s="20">
        <f>L19</f>
        <v>0.2665298423575663</v>
      </c>
      <c r="Z47" s="20"/>
      <c r="AA47" s="20"/>
    </row>
    <row r="48" spans="1:27" ht="12.75">
      <c r="A48" s="20"/>
      <c r="B48" s="20">
        <f>L20</f>
        <v>0.6844486351742304</v>
      </c>
      <c r="C48" s="20" t="e">
        <v>#N/A</v>
      </c>
      <c r="D48" s="20" t="e">
        <v>#N/A</v>
      </c>
      <c r="E48" s="20" t="e">
        <v>#N/A</v>
      </c>
      <c r="F48" s="20" t="e">
        <v>#N/A</v>
      </c>
      <c r="G48" s="20" t="e">
        <v>#N/A</v>
      </c>
      <c r="H48" s="20" t="e">
        <v>#N/A</v>
      </c>
      <c r="I48" s="20" t="e">
        <v>#N/A</v>
      </c>
      <c r="J48" s="20" t="e">
        <v>#N/A</v>
      </c>
      <c r="K48" s="20" t="e">
        <v>#N/A</v>
      </c>
      <c r="L48" s="20" t="e">
        <v>#N/A</v>
      </c>
      <c r="M48" s="20" t="e">
        <v>#N/A</v>
      </c>
      <c r="N48" s="20" t="e">
        <v>#N/A</v>
      </c>
      <c r="O48" s="20" t="e">
        <v>#N/A</v>
      </c>
      <c r="P48" s="20" t="e">
        <v>#N/A</v>
      </c>
      <c r="Q48" s="20" t="e">
        <v>#N/A</v>
      </c>
      <c r="R48" s="20" t="e">
        <v>#N/A</v>
      </c>
      <c r="S48" s="20" t="e">
        <v>#N/A</v>
      </c>
      <c r="T48" s="20" t="e">
        <v>#N/A</v>
      </c>
      <c r="U48" s="20" t="e">
        <v>#N/A</v>
      </c>
      <c r="V48" s="20" t="e">
        <v>#N/A</v>
      </c>
      <c r="W48" s="20" t="e">
        <v>#N/A</v>
      </c>
      <c r="X48" s="20" t="e">
        <v>#N/A</v>
      </c>
      <c r="Y48" s="20">
        <f>L20</f>
        <v>0.6844486351742304</v>
      </c>
      <c r="Z48" s="20"/>
      <c r="AA48" s="20"/>
    </row>
    <row r="49" spans="1:27" ht="12.75">
      <c r="A49" s="20"/>
      <c r="B49" s="20">
        <f>L21</f>
        <v>0</v>
      </c>
      <c r="C49" s="20" t="e">
        <v>#N/A</v>
      </c>
      <c r="D49" s="20" t="e">
        <v>#N/A</v>
      </c>
      <c r="E49" s="20" t="e">
        <v>#N/A</v>
      </c>
      <c r="F49" s="20" t="e">
        <v>#N/A</v>
      </c>
      <c r="G49" s="20" t="e">
        <v>#N/A</v>
      </c>
      <c r="H49" s="20" t="e">
        <v>#N/A</v>
      </c>
      <c r="I49" s="20" t="e">
        <v>#N/A</v>
      </c>
      <c r="J49" s="20" t="e">
        <v>#N/A</v>
      </c>
      <c r="K49" s="20" t="e">
        <v>#N/A</v>
      </c>
      <c r="L49" s="20" t="e">
        <v>#N/A</v>
      </c>
      <c r="M49" s="20" t="e">
        <v>#N/A</v>
      </c>
      <c r="N49" s="20" t="e">
        <v>#N/A</v>
      </c>
      <c r="O49" s="20" t="e">
        <v>#N/A</v>
      </c>
      <c r="P49" s="20" t="e">
        <v>#N/A</v>
      </c>
      <c r="Q49" s="20" t="e">
        <v>#N/A</v>
      </c>
      <c r="R49" s="20" t="e">
        <v>#N/A</v>
      </c>
      <c r="S49" s="20" t="e">
        <v>#N/A</v>
      </c>
      <c r="T49" s="20" t="e">
        <v>#N/A</v>
      </c>
      <c r="U49" s="20" t="e">
        <v>#N/A</v>
      </c>
      <c r="V49" s="20" t="e">
        <v>#N/A</v>
      </c>
      <c r="W49" s="20" t="e">
        <v>#N/A</v>
      </c>
      <c r="X49" s="20" t="e">
        <v>#N/A</v>
      </c>
      <c r="Y49" s="20">
        <f>L21</f>
        <v>0</v>
      </c>
      <c r="Z49" s="20"/>
      <c r="AA49" s="20"/>
    </row>
    <row r="50" spans="1:27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</row>
    <row r="51" spans="1:27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</row>
    <row r="52" spans="1:27" ht="12.7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</row>
    <row r="53" spans="1:27" ht="12.7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</row>
    <row r="54" spans="1:27" ht="12.7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</row>
  </sheetData>
  <sheetProtection password="87CD" sheet="1" objects="1" scenarios="1" formatCells="0" formatColumns="0" formatRows="0" insertColumns="0" insertRows="0" insertHyperlinks="0" deleteColumns="0" deleteRows="0" sort="0" pivotTables="0"/>
  <mergeCells count="1">
    <mergeCell ref="B3:Y3"/>
  </mergeCells>
  <printOptions headings="1"/>
  <pageMargins left="0.75" right="0.75" top="1" bottom="1" header="0.5" footer="0.5"/>
  <pageSetup fitToHeight="1" fitToWidth="1" horizontalDpi="100" verticalDpi="100" orientation="portrait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5"/>
  <sheetViews>
    <sheetView showGridLines="0" zoomScalePageLayoutView="0" workbookViewId="0" topLeftCell="A1">
      <selection activeCell="N8" sqref="N8"/>
    </sheetView>
  </sheetViews>
  <sheetFormatPr defaultColWidth="9.140625" defaultRowHeight="12.75"/>
  <cols>
    <col min="1" max="1" width="7.28125" style="7" customWidth="1"/>
    <col min="2" max="25" width="5.7109375" style="7" customWidth="1"/>
    <col min="26" max="26" width="1.8515625" style="7" customWidth="1"/>
    <col min="27" max="27" width="4.7109375" style="7" customWidth="1"/>
    <col min="28" max="28" width="6.57421875" style="7" customWidth="1"/>
    <col min="29" max="29" width="13.57421875" style="7" hidden="1" customWidth="1"/>
    <col min="30" max="34" width="6.00390625" style="7" hidden="1" customWidth="1"/>
    <col min="35" max="35" width="6.57421875" style="7" customWidth="1"/>
    <col min="36" max="16384" width="9.140625" style="7" customWidth="1"/>
  </cols>
  <sheetData>
    <row r="1" spans="1:29" ht="15.75">
      <c r="A1" s="19" t="s">
        <v>0</v>
      </c>
      <c r="B1" s="20"/>
      <c r="C1" s="20"/>
      <c r="D1" s="20"/>
      <c r="E1" s="20"/>
      <c r="F1" s="3"/>
      <c r="G1" s="4"/>
      <c r="H1" s="4"/>
      <c r="I1" s="5"/>
      <c r="AC1" s="8" t="s">
        <v>1</v>
      </c>
    </row>
    <row r="2" spans="1:29" ht="15.75">
      <c r="A2" s="6"/>
      <c r="AC2" s="8"/>
    </row>
    <row r="3" spans="1:25" ht="12.75">
      <c r="A3" s="20"/>
      <c r="B3" s="61" t="s">
        <v>23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3"/>
    </row>
    <row r="4" spans="1:34" ht="15" thickBot="1">
      <c r="A4" s="20"/>
      <c r="B4" s="21">
        <v>1</v>
      </c>
      <c r="C4" s="22">
        <v>2</v>
      </c>
      <c r="D4" s="22">
        <v>3</v>
      </c>
      <c r="E4" s="22">
        <v>4</v>
      </c>
      <c r="F4" s="22">
        <v>5</v>
      </c>
      <c r="G4" s="22">
        <v>6</v>
      </c>
      <c r="H4" s="22">
        <v>7</v>
      </c>
      <c r="I4" s="22">
        <v>8</v>
      </c>
      <c r="J4" s="22">
        <v>9</v>
      </c>
      <c r="K4" s="22">
        <v>10</v>
      </c>
      <c r="L4" s="22">
        <v>11</v>
      </c>
      <c r="M4" s="22">
        <v>12</v>
      </c>
      <c r="N4" s="22">
        <v>13</v>
      </c>
      <c r="O4" s="22">
        <v>14</v>
      </c>
      <c r="P4" s="22">
        <v>15</v>
      </c>
      <c r="Q4" s="22">
        <v>16</v>
      </c>
      <c r="R4" s="22">
        <v>17</v>
      </c>
      <c r="S4" s="22">
        <v>18</v>
      </c>
      <c r="T4" s="22">
        <v>19</v>
      </c>
      <c r="U4" s="22">
        <v>20</v>
      </c>
      <c r="V4" s="22">
        <v>21</v>
      </c>
      <c r="W4" s="22">
        <v>22</v>
      </c>
      <c r="X4" s="22">
        <v>23</v>
      </c>
      <c r="Y4" s="23">
        <v>24</v>
      </c>
      <c r="AC4" s="9" t="s">
        <v>2</v>
      </c>
      <c r="AD4" s="9" t="s">
        <v>3</v>
      </c>
      <c r="AE4" s="9" t="s">
        <v>4</v>
      </c>
      <c r="AF4" s="9" t="s">
        <v>5</v>
      </c>
      <c r="AG4" s="9" t="s">
        <v>6</v>
      </c>
      <c r="AH4" s="9" t="s">
        <v>7</v>
      </c>
    </row>
    <row r="5" spans="1:34" ht="12.75">
      <c r="A5" s="24" t="s">
        <v>8</v>
      </c>
      <c r="B5" s="2">
        <v>10.28</v>
      </c>
      <c r="C5" s="2">
        <v>10.37</v>
      </c>
      <c r="D5" s="2">
        <v>10.49</v>
      </c>
      <c r="E5" s="2">
        <v>10.173333333333334</v>
      </c>
      <c r="F5" s="2">
        <v>9.75</v>
      </c>
      <c r="G5" s="2">
        <v>10.38</v>
      </c>
      <c r="H5" s="2">
        <v>10.266666666666666</v>
      </c>
      <c r="I5" s="2">
        <v>10.393333333333333</v>
      </c>
      <c r="J5" s="2">
        <v>10.246666666666666</v>
      </c>
      <c r="K5" s="2">
        <v>10.176666666666668</v>
      </c>
      <c r="L5" s="2" t="s">
        <v>24</v>
      </c>
      <c r="M5" s="2" t="s">
        <v>24</v>
      </c>
      <c r="N5" s="2" t="s">
        <v>24</v>
      </c>
      <c r="O5" s="2" t="s">
        <v>24</v>
      </c>
      <c r="P5" s="2" t="s">
        <v>24</v>
      </c>
      <c r="Q5" s="2" t="s">
        <v>24</v>
      </c>
      <c r="R5" s="2" t="s">
        <v>24</v>
      </c>
      <c r="S5" s="2" t="s">
        <v>24</v>
      </c>
      <c r="T5" s="2" t="s">
        <v>24</v>
      </c>
      <c r="U5" s="2" t="s">
        <v>24</v>
      </c>
      <c r="V5" s="2" t="s">
        <v>24</v>
      </c>
      <c r="W5" s="2" t="s">
        <v>24</v>
      </c>
      <c r="X5" s="2" t="s">
        <v>24</v>
      </c>
      <c r="Y5" s="2" t="s">
        <v>24</v>
      </c>
      <c r="AC5" s="10">
        <v>2</v>
      </c>
      <c r="AD5" s="11">
        <v>1.88</v>
      </c>
      <c r="AE5" s="11">
        <v>0</v>
      </c>
      <c r="AF5" s="11">
        <v>3.267</v>
      </c>
      <c r="AG5" s="11">
        <v>0</v>
      </c>
      <c r="AH5" s="12">
        <v>3.267</v>
      </c>
    </row>
    <row r="6" spans="1:34" ht="12.75">
      <c r="A6" s="24" t="s">
        <v>9</v>
      </c>
      <c r="B6" s="2">
        <v>0.14999999999999858</v>
      </c>
      <c r="C6" s="2">
        <v>0.5299999999999994</v>
      </c>
      <c r="D6" s="2">
        <v>0.6899999999999995</v>
      </c>
      <c r="E6" s="2">
        <v>0.4499999999999993</v>
      </c>
      <c r="F6" s="2">
        <v>0.5499999999999989</v>
      </c>
      <c r="G6" s="2">
        <v>0.7099999999999991</v>
      </c>
      <c r="H6" s="2">
        <v>0.9</v>
      </c>
      <c r="I6" s="2">
        <v>0.6800000000000015</v>
      </c>
      <c r="J6" s="2">
        <v>0.11000000000000121</v>
      </c>
      <c r="K6" s="2">
        <v>0.24</v>
      </c>
      <c r="L6" s="2" t="s">
        <v>24</v>
      </c>
      <c r="M6" s="2" t="s">
        <v>24</v>
      </c>
      <c r="N6" s="2" t="s">
        <v>24</v>
      </c>
      <c r="O6" s="2" t="s">
        <v>24</v>
      </c>
      <c r="P6" s="2" t="s">
        <v>24</v>
      </c>
      <c r="Q6" s="2" t="s">
        <v>24</v>
      </c>
      <c r="R6" s="2" t="s">
        <v>24</v>
      </c>
      <c r="S6" s="2" t="s">
        <v>24</v>
      </c>
      <c r="T6" s="2" t="s">
        <v>24</v>
      </c>
      <c r="U6" s="2" t="s">
        <v>24</v>
      </c>
      <c r="V6" s="2" t="s">
        <v>24</v>
      </c>
      <c r="W6" s="2" t="s">
        <v>24</v>
      </c>
      <c r="X6" s="2" t="s">
        <v>24</v>
      </c>
      <c r="Y6" s="2" t="s">
        <v>24</v>
      </c>
      <c r="AC6" s="13">
        <v>3</v>
      </c>
      <c r="AD6" s="14">
        <v>1.023</v>
      </c>
      <c r="AE6" s="14">
        <v>0</v>
      </c>
      <c r="AF6" s="14">
        <v>2.575</v>
      </c>
      <c r="AG6" s="14">
        <v>0</v>
      </c>
      <c r="AH6" s="15">
        <v>2.568</v>
      </c>
    </row>
    <row r="7" spans="1:34" ht="12.75">
      <c r="A7" s="24" t="s">
        <v>10</v>
      </c>
      <c r="B7" s="2">
        <v>0.07937253933193704</v>
      </c>
      <c r="C7" s="2">
        <v>0.2762245463386173</v>
      </c>
      <c r="D7" s="2">
        <v>0.34597687784011605</v>
      </c>
      <c r="E7" s="2">
        <v>0.25423086620888286</v>
      </c>
      <c r="F7" s="2">
        <v>0.3119294792096283</v>
      </c>
      <c r="G7" s="2">
        <v>0.40706264874097114</v>
      </c>
      <c r="H7" s="2">
        <v>0.4523641600893396</v>
      </c>
      <c r="I7" s="2">
        <v>0.3590728802531901</v>
      </c>
      <c r="J7" s="2">
        <v>0.056862407030773776</v>
      </c>
      <c r="K7" s="2">
        <v>0.12220201853220715</v>
      </c>
      <c r="L7" s="2" t="s">
        <v>24</v>
      </c>
      <c r="M7" s="2" t="s">
        <v>24</v>
      </c>
      <c r="N7" s="2" t="s">
        <v>24</v>
      </c>
      <c r="O7" s="2" t="s">
        <v>24</v>
      </c>
      <c r="P7" s="2" t="s">
        <v>24</v>
      </c>
      <c r="Q7" s="2" t="s">
        <v>24</v>
      </c>
      <c r="R7" s="2" t="s">
        <v>24</v>
      </c>
      <c r="S7" s="2" t="s">
        <v>24</v>
      </c>
      <c r="T7" s="2" t="s">
        <v>24</v>
      </c>
      <c r="U7" s="2" t="s">
        <v>24</v>
      </c>
      <c r="V7" s="2" t="s">
        <v>24</v>
      </c>
      <c r="W7" s="2" t="s">
        <v>24</v>
      </c>
      <c r="X7" s="2" t="s">
        <v>24</v>
      </c>
      <c r="Y7" s="2" t="s">
        <v>24</v>
      </c>
      <c r="AC7" s="13">
        <v>4</v>
      </c>
      <c r="AD7" s="14">
        <v>0.729</v>
      </c>
      <c r="AE7" s="14">
        <v>0</v>
      </c>
      <c r="AF7" s="14">
        <v>2.282</v>
      </c>
      <c r="AG7" s="14">
        <v>0</v>
      </c>
      <c r="AH7" s="15">
        <v>2.266</v>
      </c>
    </row>
    <row r="8" spans="29:34" ht="12.75">
      <c r="AC8" s="13">
        <v>5</v>
      </c>
      <c r="AD8" s="14">
        <v>0.577</v>
      </c>
      <c r="AE8" s="14">
        <v>0</v>
      </c>
      <c r="AF8" s="14">
        <v>2.115</v>
      </c>
      <c r="AG8" s="14">
        <v>0</v>
      </c>
      <c r="AH8" s="15">
        <v>2.089</v>
      </c>
    </row>
    <row r="9" spans="2:34" ht="12.75">
      <c r="B9" s="26" t="s">
        <v>2</v>
      </c>
      <c r="C9" s="31">
        <v>3</v>
      </c>
      <c r="D9" s="20"/>
      <c r="E9" s="24" t="s">
        <v>11</v>
      </c>
      <c r="F9" s="30">
        <f>AVERAGE(B5:Y5)</f>
        <v>10.252666666666666</v>
      </c>
      <c r="G9" s="20"/>
      <c r="H9" s="24" t="s">
        <v>12</v>
      </c>
      <c r="I9" s="30">
        <f>AVERAGE(B6:Y6)</f>
        <v>0.5009999999999998</v>
      </c>
      <c r="J9" s="20"/>
      <c r="K9" s="27" t="s">
        <v>13</v>
      </c>
      <c r="L9" s="30">
        <f>AVERAGE(B7:Y7)</f>
        <v>0.2665298423575663</v>
      </c>
      <c r="AC9" s="13">
        <v>6</v>
      </c>
      <c r="AD9" s="14">
        <v>0.483</v>
      </c>
      <c r="AE9" s="14">
        <v>0</v>
      </c>
      <c r="AF9" s="14">
        <v>2.004</v>
      </c>
      <c r="AG9" s="14">
        <v>0.03</v>
      </c>
      <c r="AH9" s="15">
        <v>1.97</v>
      </c>
    </row>
    <row r="10" spans="5:34" ht="12.75">
      <c r="E10" s="28" t="s">
        <v>14</v>
      </c>
      <c r="F10" s="30">
        <f>F9+VLOOKUP(C9,Table,2,0)*I9</f>
        <v>10.765189666666666</v>
      </c>
      <c r="G10" s="20"/>
      <c r="H10" s="28" t="s">
        <v>14</v>
      </c>
      <c r="I10" s="30">
        <f>I9*VLOOKUP(C9,Table,4,0)</f>
        <v>1.2900749999999994</v>
      </c>
      <c r="J10" s="20"/>
      <c r="K10" s="28" t="s">
        <v>14</v>
      </c>
      <c r="L10" s="30">
        <f>L9*VLOOKUP(C9,Table,6,0)</f>
        <v>0.6844486351742304</v>
      </c>
      <c r="AC10" s="13">
        <v>7</v>
      </c>
      <c r="AD10" s="14">
        <v>0.419</v>
      </c>
      <c r="AE10" s="14">
        <v>0.076</v>
      </c>
      <c r="AF10" s="14">
        <v>1.924</v>
      </c>
      <c r="AG10" s="14">
        <v>0.118</v>
      </c>
      <c r="AH10" s="15">
        <v>1.882</v>
      </c>
    </row>
    <row r="11" spans="5:34" ht="12.75">
      <c r="E11" s="28" t="s">
        <v>15</v>
      </c>
      <c r="F11" s="30">
        <f>F9-VLOOKUP(C9,Table,2,0)*I9</f>
        <v>9.740143666666667</v>
      </c>
      <c r="G11" s="20"/>
      <c r="H11" s="28" t="s">
        <v>15</v>
      </c>
      <c r="I11" s="30">
        <f>I9*VLOOKUP(C9,Table,3,0)</f>
        <v>0</v>
      </c>
      <c r="J11" s="20"/>
      <c r="K11" s="28" t="s">
        <v>15</v>
      </c>
      <c r="L11" s="30">
        <f>L9*VLOOKUP(C9,Table,5,0)</f>
        <v>0</v>
      </c>
      <c r="AC11" s="13">
        <v>8</v>
      </c>
      <c r="AD11" s="14">
        <v>0.373</v>
      </c>
      <c r="AE11" s="14">
        <v>0.136</v>
      </c>
      <c r="AF11" s="14">
        <v>1.864</v>
      </c>
      <c r="AG11" s="14">
        <v>0.185</v>
      </c>
      <c r="AH11" s="15">
        <v>1.815</v>
      </c>
    </row>
    <row r="12" spans="1:34" ht="12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C12" s="13">
        <v>9</v>
      </c>
      <c r="AD12" s="14">
        <v>0.337</v>
      </c>
      <c r="AE12" s="14">
        <v>0.184</v>
      </c>
      <c r="AF12" s="14">
        <v>1.816</v>
      </c>
      <c r="AG12" s="14">
        <v>0.239</v>
      </c>
      <c r="AH12" s="15">
        <v>1.761</v>
      </c>
    </row>
    <row r="13" spans="1:34" ht="13.5" thickBo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C13" s="16">
        <v>10</v>
      </c>
      <c r="AD13" s="17">
        <v>0.308</v>
      </c>
      <c r="AE13" s="17">
        <v>0.223</v>
      </c>
      <c r="AF13" s="17">
        <v>1.777</v>
      </c>
      <c r="AG13" s="17">
        <v>0.284</v>
      </c>
      <c r="AH13" s="18">
        <v>1.716</v>
      </c>
    </row>
    <row r="14" spans="1:27" ht="12.7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</row>
    <row r="15" spans="1:27" ht="12.75">
      <c r="A15" s="20"/>
      <c r="B15" s="20">
        <f aca="true" t="shared" si="0" ref="B15:Y15">IF(B5&lt;&gt;"",B5,#N/A)</f>
        <v>10.28</v>
      </c>
      <c r="C15" s="20">
        <f t="shared" si="0"/>
        <v>10.37</v>
      </c>
      <c r="D15" s="20">
        <f t="shared" si="0"/>
        <v>10.49</v>
      </c>
      <c r="E15" s="20">
        <f t="shared" si="0"/>
        <v>10.173333333333334</v>
      </c>
      <c r="F15" s="20">
        <f t="shared" si="0"/>
        <v>9.75</v>
      </c>
      <c r="G15" s="20">
        <f t="shared" si="0"/>
        <v>10.38</v>
      </c>
      <c r="H15" s="20">
        <f t="shared" si="0"/>
        <v>10.266666666666666</v>
      </c>
      <c r="I15" s="20">
        <f t="shared" si="0"/>
        <v>10.393333333333333</v>
      </c>
      <c r="J15" s="20">
        <f t="shared" si="0"/>
        <v>10.246666666666666</v>
      </c>
      <c r="K15" s="20">
        <f t="shared" si="0"/>
        <v>10.176666666666668</v>
      </c>
      <c r="L15" s="20" t="e">
        <f t="shared" si="0"/>
        <v>#N/A</v>
      </c>
      <c r="M15" s="20" t="e">
        <f t="shared" si="0"/>
        <v>#N/A</v>
      </c>
      <c r="N15" s="20" t="e">
        <f t="shared" si="0"/>
        <v>#N/A</v>
      </c>
      <c r="O15" s="20" t="e">
        <f t="shared" si="0"/>
        <v>#N/A</v>
      </c>
      <c r="P15" s="20" t="e">
        <f t="shared" si="0"/>
        <v>#N/A</v>
      </c>
      <c r="Q15" s="20" t="e">
        <f t="shared" si="0"/>
        <v>#N/A</v>
      </c>
      <c r="R15" s="20" t="e">
        <f t="shared" si="0"/>
        <v>#N/A</v>
      </c>
      <c r="S15" s="20" t="e">
        <f t="shared" si="0"/>
        <v>#N/A</v>
      </c>
      <c r="T15" s="20" t="e">
        <f t="shared" si="0"/>
        <v>#N/A</v>
      </c>
      <c r="U15" s="20" t="e">
        <f t="shared" si="0"/>
        <v>#N/A</v>
      </c>
      <c r="V15" s="20" t="e">
        <f t="shared" si="0"/>
        <v>#N/A</v>
      </c>
      <c r="W15" s="20" t="e">
        <f t="shared" si="0"/>
        <v>#N/A</v>
      </c>
      <c r="X15" s="20" t="e">
        <f t="shared" si="0"/>
        <v>#N/A</v>
      </c>
      <c r="Y15" s="20" t="e">
        <f t="shared" si="0"/>
        <v>#N/A</v>
      </c>
      <c r="Z15" s="20"/>
      <c r="AA15" s="20"/>
    </row>
    <row r="16" spans="1:27" ht="12.75">
      <c r="A16" s="20"/>
      <c r="B16" s="20">
        <f>F9</f>
        <v>10.252666666666666</v>
      </c>
      <c r="C16" s="20" t="e">
        <v>#N/A</v>
      </c>
      <c r="D16" s="20" t="e">
        <v>#N/A</v>
      </c>
      <c r="E16" s="20" t="e">
        <v>#N/A</v>
      </c>
      <c r="F16" s="20" t="e">
        <v>#N/A</v>
      </c>
      <c r="G16" s="20" t="e">
        <v>#N/A</v>
      </c>
      <c r="H16" s="20" t="e">
        <v>#N/A</v>
      </c>
      <c r="I16" s="20" t="e">
        <v>#N/A</v>
      </c>
      <c r="J16" s="20" t="e">
        <v>#N/A</v>
      </c>
      <c r="K16" s="20" t="e">
        <v>#N/A</v>
      </c>
      <c r="L16" s="20" t="e">
        <v>#N/A</v>
      </c>
      <c r="M16" s="20" t="e">
        <v>#N/A</v>
      </c>
      <c r="N16" s="20" t="e">
        <v>#N/A</v>
      </c>
      <c r="O16" s="20" t="e">
        <v>#N/A</v>
      </c>
      <c r="P16" s="20" t="e">
        <v>#N/A</v>
      </c>
      <c r="Q16" s="20" t="e">
        <v>#N/A</v>
      </c>
      <c r="R16" s="20" t="e">
        <v>#N/A</v>
      </c>
      <c r="S16" s="20" t="e">
        <v>#N/A</v>
      </c>
      <c r="T16" s="20" t="e">
        <v>#N/A</v>
      </c>
      <c r="U16" s="20" t="e">
        <v>#N/A</v>
      </c>
      <c r="V16" s="20" t="e">
        <v>#N/A</v>
      </c>
      <c r="W16" s="20" t="e">
        <v>#N/A</v>
      </c>
      <c r="X16" s="20" t="e">
        <v>#N/A</v>
      </c>
      <c r="Y16" s="20">
        <f>F9</f>
        <v>10.252666666666666</v>
      </c>
      <c r="Z16" s="20"/>
      <c r="AA16" s="20"/>
    </row>
    <row r="17" spans="1:27" ht="12.75">
      <c r="A17" s="20"/>
      <c r="B17" s="20">
        <f>F10</f>
        <v>10.765189666666666</v>
      </c>
      <c r="C17" s="20" t="e">
        <v>#N/A</v>
      </c>
      <c r="D17" s="20" t="e">
        <v>#N/A</v>
      </c>
      <c r="E17" s="20" t="e">
        <v>#N/A</v>
      </c>
      <c r="F17" s="20" t="e">
        <v>#N/A</v>
      </c>
      <c r="G17" s="20" t="e">
        <v>#N/A</v>
      </c>
      <c r="H17" s="20" t="e">
        <v>#N/A</v>
      </c>
      <c r="I17" s="20" t="e">
        <v>#N/A</v>
      </c>
      <c r="J17" s="20" t="e">
        <v>#N/A</v>
      </c>
      <c r="K17" s="20" t="e">
        <v>#N/A</v>
      </c>
      <c r="L17" s="20" t="e">
        <v>#N/A</v>
      </c>
      <c r="M17" s="20" t="e">
        <v>#N/A</v>
      </c>
      <c r="N17" s="20" t="e">
        <v>#N/A</v>
      </c>
      <c r="O17" s="20" t="e">
        <v>#N/A</v>
      </c>
      <c r="P17" s="20" t="e">
        <v>#N/A</v>
      </c>
      <c r="Q17" s="20" t="e">
        <v>#N/A</v>
      </c>
      <c r="R17" s="20" t="e">
        <v>#N/A</v>
      </c>
      <c r="S17" s="20" t="e">
        <v>#N/A</v>
      </c>
      <c r="T17" s="20" t="e">
        <v>#N/A</v>
      </c>
      <c r="U17" s="20" t="e">
        <v>#N/A</v>
      </c>
      <c r="V17" s="20" t="e">
        <v>#N/A</v>
      </c>
      <c r="W17" s="20" t="e">
        <v>#N/A</v>
      </c>
      <c r="X17" s="20" t="e">
        <v>#N/A</v>
      </c>
      <c r="Y17" s="20">
        <f>F10</f>
        <v>10.765189666666666</v>
      </c>
      <c r="Z17" s="20"/>
      <c r="AA17" s="20"/>
    </row>
    <row r="18" spans="1:27" ht="6" customHeight="1">
      <c r="A18" s="20"/>
      <c r="B18" s="20">
        <f>F11</f>
        <v>9.740143666666667</v>
      </c>
      <c r="C18" s="20" t="e">
        <v>#N/A</v>
      </c>
      <c r="D18" s="20" t="e">
        <v>#N/A</v>
      </c>
      <c r="E18" s="20" t="e">
        <v>#N/A</v>
      </c>
      <c r="F18" s="20" t="e">
        <v>#N/A</v>
      </c>
      <c r="G18" s="20" t="e">
        <v>#N/A</v>
      </c>
      <c r="H18" s="20" t="e">
        <v>#N/A</v>
      </c>
      <c r="I18" s="20" t="e">
        <v>#N/A</v>
      </c>
      <c r="J18" s="20" t="e">
        <v>#N/A</v>
      </c>
      <c r="K18" s="20" t="e">
        <v>#N/A</v>
      </c>
      <c r="L18" s="20" t="e">
        <v>#N/A</v>
      </c>
      <c r="M18" s="20" t="e">
        <v>#N/A</v>
      </c>
      <c r="N18" s="20" t="e">
        <v>#N/A</v>
      </c>
      <c r="O18" s="20" t="e">
        <v>#N/A</v>
      </c>
      <c r="P18" s="20" t="e">
        <v>#N/A</v>
      </c>
      <c r="Q18" s="20" t="e">
        <v>#N/A</v>
      </c>
      <c r="R18" s="20" t="e">
        <v>#N/A</v>
      </c>
      <c r="S18" s="20" t="e">
        <v>#N/A</v>
      </c>
      <c r="T18" s="20" t="e">
        <v>#N/A</v>
      </c>
      <c r="U18" s="20" t="e">
        <v>#N/A</v>
      </c>
      <c r="V18" s="20" t="e">
        <v>#N/A</v>
      </c>
      <c r="W18" s="20" t="e">
        <v>#N/A</v>
      </c>
      <c r="X18" s="20" t="e">
        <v>#N/A</v>
      </c>
      <c r="Y18" s="20">
        <f>F11</f>
        <v>9.740143666666667</v>
      </c>
      <c r="Z18" s="20"/>
      <c r="AA18" s="20"/>
    </row>
    <row r="19" spans="1:27" ht="12.7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</row>
    <row r="20" spans="1:27" ht="12.7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</row>
    <row r="21" spans="1:27" ht="12.7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</row>
    <row r="22" spans="1:27" ht="2.2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</row>
    <row r="23" spans="1:27" ht="12.7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</row>
    <row r="24" spans="1:27" ht="12.7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</row>
    <row r="25" spans="1:27" ht="12.7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</row>
    <row r="26" spans="1:27" ht="12.75">
      <c r="A26" s="20"/>
      <c r="B26" s="20">
        <f aca="true" t="shared" si="1" ref="B26:Y26">IF(B6&lt;&gt;"",B6,#N/A)</f>
        <v>0.14999999999999858</v>
      </c>
      <c r="C26" s="20">
        <f t="shared" si="1"/>
        <v>0.5299999999999994</v>
      </c>
      <c r="D26" s="20">
        <f t="shared" si="1"/>
        <v>0.6899999999999995</v>
      </c>
      <c r="E26" s="20">
        <f t="shared" si="1"/>
        <v>0.4499999999999993</v>
      </c>
      <c r="F26" s="20">
        <f t="shared" si="1"/>
        <v>0.5499999999999989</v>
      </c>
      <c r="G26" s="20">
        <f t="shared" si="1"/>
        <v>0.7099999999999991</v>
      </c>
      <c r="H26" s="20">
        <f t="shared" si="1"/>
        <v>0.9</v>
      </c>
      <c r="I26" s="20">
        <f t="shared" si="1"/>
        <v>0.6800000000000015</v>
      </c>
      <c r="J26" s="20">
        <f t="shared" si="1"/>
        <v>0.11000000000000121</v>
      </c>
      <c r="K26" s="20">
        <f t="shared" si="1"/>
        <v>0.24</v>
      </c>
      <c r="L26" s="20" t="e">
        <f t="shared" si="1"/>
        <v>#N/A</v>
      </c>
      <c r="M26" s="20" t="e">
        <f t="shared" si="1"/>
        <v>#N/A</v>
      </c>
      <c r="N26" s="20" t="e">
        <f t="shared" si="1"/>
        <v>#N/A</v>
      </c>
      <c r="O26" s="20" t="e">
        <f t="shared" si="1"/>
        <v>#N/A</v>
      </c>
      <c r="P26" s="20" t="e">
        <f t="shared" si="1"/>
        <v>#N/A</v>
      </c>
      <c r="Q26" s="20" t="e">
        <f t="shared" si="1"/>
        <v>#N/A</v>
      </c>
      <c r="R26" s="20" t="e">
        <f t="shared" si="1"/>
        <v>#N/A</v>
      </c>
      <c r="S26" s="20" t="e">
        <f t="shared" si="1"/>
        <v>#N/A</v>
      </c>
      <c r="T26" s="20" t="e">
        <f t="shared" si="1"/>
        <v>#N/A</v>
      </c>
      <c r="U26" s="20" t="e">
        <f t="shared" si="1"/>
        <v>#N/A</v>
      </c>
      <c r="V26" s="20" t="e">
        <f t="shared" si="1"/>
        <v>#N/A</v>
      </c>
      <c r="W26" s="20" t="e">
        <f t="shared" si="1"/>
        <v>#N/A</v>
      </c>
      <c r="X26" s="20" t="e">
        <f t="shared" si="1"/>
        <v>#N/A</v>
      </c>
      <c r="Y26" s="20" t="e">
        <f t="shared" si="1"/>
        <v>#N/A</v>
      </c>
      <c r="Z26" s="20"/>
      <c r="AA26" s="20"/>
    </row>
    <row r="27" spans="1:27" ht="12.75">
      <c r="A27" s="20"/>
      <c r="B27" s="20">
        <f>I9</f>
        <v>0.5009999999999998</v>
      </c>
      <c r="C27" s="20" t="e">
        <v>#N/A</v>
      </c>
      <c r="D27" s="20" t="e">
        <v>#N/A</v>
      </c>
      <c r="E27" s="20" t="e">
        <v>#N/A</v>
      </c>
      <c r="F27" s="20" t="e">
        <v>#N/A</v>
      </c>
      <c r="G27" s="20" t="e">
        <v>#N/A</v>
      </c>
      <c r="H27" s="20" t="e">
        <v>#N/A</v>
      </c>
      <c r="I27" s="20" t="e">
        <v>#N/A</v>
      </c>
      <c r="J27" s="20" t="e">
        <v>#N/A</v>
      </c>
      <c r="K27" s="20" t="e">
        <v>#N/A</v>
      </c>
      <c r="L27" s="20" t="e">
        <v>#N/A</v>
      </c>
      <c r="M27" s="20" t="e">
        <v>#N/A</v>
      </c>
      <c r="N27" s="20" t="e">
        <v>#N/A</v>
      </c>
      <c r="O27" s="20" t="e">
        <v>#N/A</v>
      </c>
      <c r="P27" s="20" t="e">
        <v>#N/A</v>
      </c>
      <c r="Q27" s="20" t="e">
        <v>#N/A</v>
      </c>
      <c r="R27" s="20" t="e">
        <v>#N/A</v>
      </c>
      <c r="S27" s="20" t="e">
        <v>#N/A</v>
      </c>
      <c r="T27" s="20" t="e">
        <v>#N/A</v>
      </c>
      <c r="U27" s="20" t="e">
        <v>#N/A</v>
      </c>
      <c r="V27" s="20" t="e">
        <v>#N/A</v>
      </c>
      <c r="W27" s="20" t="e">
        <v>#N/A</v>
      </c>
      <c r="X27" s="20" t="e">
        <v>#N/A</v>
      </c>
      <c r="Y27" s="20">
        <f>I9</f>
        <v>0.5009999999999998</v>
      </c>
      <c r="Z27" s="20"/>
      <c r="AA27" s="20"/>
    </row>
    <row r="28" spans="1:27" ht="12.75">
      <c r="A28" s="20"/>
      <c r="B28" s="20">
        <f>I10</f>
        <v>1.2900749999999994</v>
      </c>
      <c r="C28" s="20" t="e">
        <v>#N/A</v>
      </c>
      <c r="D28" s="20" t="e">
        <v>#N/A</v>
      </c>
      <c r="E28" s="20" t="e">
        <v>#N/A</v>
      </c>
      <c r="F28" s="20" t="e">
        <v>#N/A</v>
      </c>
      <c r="G28" s="20" t="e">
        <v>#N/A</v>
      </c>
      <c r="H28" s="20" t="e">
        <v>#N/A</v>
      </c>
      <c r="I28" s="20" t="e">
        <v>#N/A</v>
      </c>
      <c r="J28" s="20" t="e">
        <v>#N/A</v>
      </c>
      <c r="K28" s="20" t="e">
        <v>#N/A</v>
      </c>
      <c r="L28" s="20" t="e">
        <v>#N/A</v>
      </c>
      <c r="M28" s="20" t="e">
        <v>#N/A</v>
      </c>
      <c r="N28" s="20" t="e">
        <v>#N/A</v>
      </c>
      <c r="O28" s="20" t="e">
        <v>#N/A</v>
      </c>
      <c r="P28" s="20" t="e">
        <v>#N/A</v>
      </c>
      <c r="Q28" s="20" t="e">
        <v>#N/A</v>
      </c>
      <c r="R28" s="20" t="e">
        <v>#N/A</v>
      </c>
      <c r="S28" s="20" t="e">
        <v>#N/A</v>
      </c>
      <c r="T28" s="20" t="e">
        <v>#N/A</v>
      </c>
      <c r="U28" s="20" t="e">
        <v>#N/A</v>
      </c>
      <c r="V28" s="20" t="e">
        <v>#N/A</v>
      </c>
      <c r="W28" s="20" t="e">
        <v>#N/A</v>
      </c>
      <c r="X28" s="20" t="e">
        <v>#N/A</v>
      </c>
      <c r="Y28" s="20">
        <f>I10</f>
        <v>1.2900749999999994</v>
      </c>
      <c r="Z28" s="20"/>
      <c r="AA28" s="20"/>
    </row>
    <row r="29" spans="1:27" ht="12.75">
      <c r="A29" s="20"/>
      <c r="B29" s="20">
        <f>I11</f>
        <v>0</v>
      </c>
      <c r="C29" s="20" t="e">
        <v>#N/A</v>
      </c>
      <c r="D29" s="20" t="e">
        <v>#N/A</v>
      </c>
      <c r="E29" s="20" t="e">
        <v>#N/A</v>
      </c>
      <c r="F29" s="20" t="e">
        <v>#N/A</v>
      </c>
      <c r="G29" s="20" t="e">
        <v>#N/A</v>
      </c>
      <c r="H29" s="20" t="e">
        <v>#N/A</v>
      </c>
      <c r="I29" s="20" t="e">
        <v>#N/A</v>
      </c>
      <c r="J29" s="20" t="e">
        <v>#N/A</v>
      </c>
      <c r="K29" s="20" t="e">
        <v>#N/A</v>
      </c>
      <c r="L29" s="20" t="e">
        <v>#N/A</v>
      </c>
      <c r="M29" s="20" t="e">
        <v>#N/A</v>
      </c>
      <c r="N29" s="20" t="e">
        <v>#N/A</v>
      </c>
      <c r="O29" s="20" t="e">
        <v>#N/A</v>
      </c>
      <c r="P29" s="20" t="e">
        <v>#N/A</v>
      </c>
      <c r="Q29" s="20" t="e">
        <v>#N/A</v>
      </c>
      <c r="R29" s="20" t="e">
        <v>#N/A</v>
      </c>
      <c r="S29" s="20" t="e">
        <v>#N/A</v>
      </c>
      <c r="T29" s="20" t="e">
        <v>#N/A</v>
      </c>
      <c r="U29" s="20" t="e">
        <v>#N/A</v>
      </c>
      <c r="V29" s="20" t="e">
        <v>#N/A</v>
      </c>
      <c r="W29" s="20" t="e">
        <v>#N/A</v>
      </c>
      <c r="X29" s="20" t="e">
        <v>#N/A</v>
      </c>
      <c r="Y29" s="20">
        <f>I11</f>
        <v>0</v>
      </c>
      <c r="Z29" s="20"/>
      <c r="AA29" s="20"/>
    </row>
    <row r="30" spans="1:27" ht="12.7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</row>
    <row r="31" spans="1:27" ht="12.7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</row>
    <row r="32" spans="1:27" ht="12.7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</row>
    <row r="33" spans="1:27" ht="12.7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</row>
    <row r="34" spans="1:27" ht="12.7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</row>
    <row r="35" spans="1:27" ht="12.7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</row>
    <row r="36" spans="1:27" ht="12.75">
      <c r="A36" s="20"/>
      <c r="B36" s="20">
        <f aca="true" t="shared" si="2" ref="B36:Y36">IF(B7&lt;&gt;"",B7,#N/A)</f>
        <v>0.07937253933193704</v>
      </c>
      <c r="C36" s="20">
        <f t="shared" si="2"/>
        <v>0.2762245463386173</v>
      </c>
      <c r="D36" s="20">
        <f t="shared" si="2"/>
        <v>0.34597687784011605</v>
      </c>
      <c r="E36" s="20">
        <f t="shared" si="2"/>
        <v>0.25423086620888286</v>
      </c>
      <c r="F36" s="20">
        <f t="shared" si="2"/>
        <v>0.3119294792096283</v>
      </c>
      <c r="G36" s="20">
        <f t="shared" si="2"/>
        <v>0.40706264874097114</v>
      </c>
      <c r="H36" s="20">
        <f t="shared" si="2"/>
        <v>0.4523641600893396</v>
      </c>
      <c r="I36" s="20">
        <f t="shared" si="2"/>
        <v>0.3590728802531901</v>
      </c>
      <c r="J36" s="20">
        <f t="shared" si="2"/>
        <v>0.056862407030773776</v>
      </c>
      <c r="K36" s="20">
        <f t="shared" si="2"/>
        <v>0.12220201853220715</v>
      </c>
      <c r="L36" s="20" t="e">
        <f t="shared" si="2"/>
        <v>#N/A</v>
      </c>
      <c r="M36" s="20" t="e">
        <f t="shared" si="2"/>
        <v>#N/A</v>
      </c>
      <c r="N36" s="20" t="e">
        <f t="shared" si="2"/>
        <v>#N/A</v>
      </c>
      <c r="O36" s="20" t="e">
        <f t="shared" si="2"/>
        <v>#N/A</v>
      </c>
      <c r="P36" s="20" t="e">
        <f t="shared" si="2"/>
        <v>#N/A</v>
      </c>
      <c r="Q36" s="20" t="e">
        <f t="shared" si="2"/>
        <v>#N/A</v>
      </c>
      <c r="R36" s="20" t="e">
        <f t="shared" si="2"/>
        <v>#N/A</v>
      </c>
      <c r="S36" s="20" t="e">
        <f t="shared" si="2"/>
        <v>#N/A</v>
      </c>
      <c r="T36" s="20" t="e">
        <f t="shared" si="2"/>
        <v>#N/A</v>
      </c>
      <c r="U36" s="20" t="e">
        <f t="shared" si="2"/>
        <v>#N/A</v>
      </c>
      <c r="V36" s="20" t="e">
        <f t="shared" si="2"/>
        <v>#N/A</v>
      </c>
      <c r="W36" s="20" t="e">
        <f t="shared" si="2"/>
        <v>#N/A</v>
      </c>
      <c r="X36" s="20" t="e">
        <f t="shared" si="2"/>
        <v>#N/A</v>
      </c>
      <c r="Y36" s="20" t="e">
        <f t="shared" si="2"/>
        <v>#N/A</v>
      </c>
      <c r="Z36" s="20"/>
      <c r="AA36" s="20"/>
    </row>
    <row r="37" spans="1:27" ht="12.75">
      <c r="A37" s="20"/>
      <c r="B37" s="20">
        <f>L9</f>
        <v>0.2665298423575663</v>
      </c>
      <c r="C37" s="20" t="e">
        <v>#N/A</v>
      </c>
      <c r="D37" s="20" t="e">
        <v>#N/A</v>
      </c>
      <c r="E37" s="20" t="e">
        <v>#N/A</v>
      </c>
      <c r="F37" s="20" t="e">
        <v>#N/A</v>
      </c>
      <c r="G37" s="20" t="e">
        <v>#N/A</v>
      </c>
      <c r="H37" s="20" t="e">
        <v>#N/A</v>
      </c>
      <c r="I37" s="20" t="e">
        <v>#N/A</v>
      </c>
      <c r="J37" s="20" t="e">
        <v>#N/A</v>
      </c>
      <c r="K37" s="20" t="e">
        <v>#N/A</v>
      </c>
      <c r="L37" s="20" t="e">
        <v>#N/A</v>
      </c>
      <c r="M37" s="20" t="e">
        <v>#N/A</v>
      </c>
      <c r="N37" s="20" t="e">
        <v>#N/A</v>
      </c>
      <c r="O37" s="20" t="e">
        <v>#N/A</v>
      </c>
      <c r="P37" s="20" t="e">
        <v>#N/A</v>
      </c>
      <c r="Q37" s="20" t="e">
        <v>#N/A</v>
      </c>
      <c r="R37" s="20" t="e">
        <v>#N/A</v>
      </c>
      <c r="S37" s="20" t="e">
        <v>#N/A</v>
      </c>
      <c r="T37" s="20" t="e">
        <v>#N/A</v>
      </c>
      <c r="U37" s="20" t="e">
        <v>#N/A</v>
      </c>
      <c r="V37" s="20" t="e">
        <v>#N/A</v>
      </c>
      <c r="W37" s="20" t="e">
        <v>#N/A</v>
      </c>
      <c r="X37" s="20" t="e">
        <v>#N/A</v>
      </c>
      <c r="Y37" s="20">
        <f>L9</f>
        <v>0.2665298423575663</v>
      </c>
      <c r="Z37" s="20"/>
      <c r="AA37" s="20"/>
    </row>
    <row r="38" spans="1:27" ht="12.75">
      <c r="A38" s="20"/>
      <c r="B38" s="20">
        <f>L10</f>
        <v>0.6844486351742304</v>
      </c>
      <c r="C38" s="20" t="e">
        <v>#N/A</v>
      </c>
      <c r="D38" s="20" t="e">
        <v>#N/A</v>
      </c>
      <c r="E38" s="20" t="e">
        <v>#N/A</v>
      </c>
      <c r="F38" s="20" t="e">
        <v>#N/A</v>
      </c>
      <c r="G38" s="20" t="e">
        <v>#N/A</v>
      </c>
      <c r="H38" s="20" t="e">
        <v>#N/A</v>
      </c>
      <c r="I38" s="20" t="e">
        <v>#N/A</v>
      </c>
      <c r="J38" s="20" t="e">
        <v>#N/A</v>
      </c>
      <c r="K38" s="20" t="e">
        <v>#N/A</v>
      </c>
      <c r="L38" s="20" t="e">
        <v>#N/A</v>
      </c>
      <c r="M38" s="20" t="e">
        <v>#N/A</v>
      </c>
      <c r="N38" s="20" t="e">
        <v>#N/A</v>
      </c>
      <c r="O38" s="20" t="e">
        <v>#N/A</v>
      </c>
      <c r="P38" s="20" t="e">
        <v>#N/A</v>
      </c>
      <c r="Q38" s="20" t="e">
        <v>#N/A</v>
      </c>
      <c r="R38" s="20" t="e">
        <v>#N/A</v>
      </c>
      <c r="S38" s="20" t="e">
        <v>#N/A</v>
      </c>
      <c r="T38" s="20" t="e">
        <v>#N/A</v>
      </c>
      <c r="U38" s="20" t="e">
        <v>#N/A</v>
      </c>
      <c r="V38" s="20" t="e">
        <v>#N/A</v>
      </c>
      <c r="W38" s="20" t="e">
        <v>#N/A</v>
      </c>
      <c r="X38" s="20" t="e">
        <v>#N/A</v>
      </c>
      <c r="Y38" s="20">
        <f>L10</f>
        <v>0.6844486351742304</v>
      </c>
      <c r="Z38" s="20"/>
      <c r="AA38" s="20"/>
    </row>
    <row r="39" spans="1:27" ht="12.75">
      <c r="A39" s="20"/>
      <c r="B39" s="20">
        <f>L11</f>
        <v>0</v>
      </c>
      <c r="C39" s="20" t="e">
        <v>#N/A</v>
      </c>
      <c r="D39" s="20" t="e">
        <v>#N/A</v>
      </c>
      <c r="E39" s="20" t="e">
        <v>#N/A</v>
      </c>
      <c r="F39" s="20" t="e">
        <v>#N/A</v>
      </c>
      <c r="G39" s="20" t="e">
        <v>#N/A</v>
      </c>
      <c r="H39" s="20" t="e">
        <v>#N/A</v>
      </c>
      <c r="I39" s="20" t="e">
        <v>#N/A</v>
      </c>
      <c r="J39" s="20" t="e">
        <v>#N/A</v>
      </c>
      <c r="K39" s="20" t="e">
        <v>#N/A</v>
      </c>
      <c r="L39" s="20" t="e">
        <v>#N/A</v>
      </c>
      <c r="M39" s="20" t="e">
        <v>#N/A</v>
      </c>
      <c r="N39" s="20" t="e">
        <v>#N/A</v>
      </c>
      <c r="O39" s="20" t="e">
        <v>#N/A</v>
      </c>
      <c r="P39" s="20" t="e">
        <v>#N/A</v>
      </c>
      <c r="Q39" s="20" t="e">
        <v>#N/A</v>
      </c>
      <c r="R39" s="20" t="e">
        <v>#N/A</v>
      </c>
      <c r="S39" s="20" t="e">
        <v>#N/A</v>
      </c>
      <c r="T39" s="20" t="e">
        <v>#N/A</v>
      </c>
      <c r="U39" s="20" t="e">
        <v>#N/A</v>
      </c>
      <c r="V39" s="20" t="e">
        <v>#N/A</v>
      </c>
      <c r="W39" s="20" t="e">
        <v>#N/A</v>
      </c>
      <c r="X39" s="20" t="e">
        <v>#N/A</v>
      </c>
      <c r="Y39" s="20">
        <f>L11</f>
        <v>0</v>
      </c>
      <c r="Z39" s="20"/>
      <c r="AA39" s="20"/>
    </row>
    <row r="40" spans="1:27" ht="12.7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</row>
    <row r="41" spans="1:27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</row>
    <row r="42" spans="1:27" ht="12.7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</row>
    <row r="43" spans="1:27" ht="12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</row>
    <row r="44" spans="1:27" ht="12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</row>
    <row r="45" spans="1:27" ht="12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</row>
  </sheetData>
  <sheetProtection password="87CD" sheet="1" objects="1" scenarios="1" formatCells="0" formatColumns="0" formatRows="0" insertColumns="0" insertRows="0" insertHyperlinks="0" deleteColumns="0" deleteRows="0" sort="0" pivotTables="0"/>
  <mergeCells count="1">
    <mergeCell ref="B3:Y3"/>
  </mergeCells>
  <printOptions headings="1"/>
  <pageMargins left="0.75" right="0.75" top="1" bottom="1" header="0.5" footer="0.5"/>
  <pageSetup fitToHeight="1" fitToWidth="1" horizontalDpi="100" verticalDpi="100" orientation="portrait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"/>
  <sheetViews>
    <sheetView showGridLines="0" tabSelected="1" zoomScalePageLayoutView="0" workbookViewId="0" topLeftCell="A1">
      <selection activeCell="P7" sqref="P7"/>
    </sheetView>
  </sheetViews>
  <sheetFormatPr defaultColWidth="9.140625" defaultRowHeight="12.75"/>
  <cols>
    <col min="1" max="1" width="3.7109375" style="7" customWidth="1"/>
    <col min="2" max="25" width="5.421875" style="7" customWidth="1"/>
    <col min="26" max="26" width="2.140625" style="7" customWidth="1"/>
    <col min="27" max="16384" width="9.140625" style="7" customWidth="1"/>
  </cols>
  <sheetData>
    <row r="1" spans="1:7" ht="15.75">
      <c r="A1" s="33" t="s">
        <v>20</v>
      </c>
      <c r="B1" s="20"/>
      <c r="C1" s="20"/>
      <c r="D1" s="3"/>
      <c r="E1" s="4"/>
      <c r="F1" s="4"/>
      <c r="G1" s="5"/>
    </row>
    <row r="2" spans="13:14" ht="12.75">
      <c r="M2" s="24" t="s">
        <v>2</v>
      </c>
      <c r="N2" s="31">
        <v>40</v>
      </c>
    </row>
    <row r="3" spans="1:25" ht="12.75">
      <c r="A3" s="20"/>
      <c r="B3" s="34">
        <v>1</v>
      </c>
      <c r="C3" s="34">
        <v>2</v>
      </c>
      <c r="D3" s="34">
        <v>3</v>
      </c>
      <c r="E3" s="34">
        <v>4</v>
      </c>
      <c r="F3" s="34">
        <v>5</v>
      </c>
      <c r="G3" s="34">
        <v>6</v>
      </c>
      <c r="H3" s="34">
        <v>7</v>
      </c>
      <c r="I3" s="34">
        <v>8</v>
      </c>
      <c r="J3" s="34">
        <v>9</v>
      </c>
      <c r="K3" s="34">
        <v>10</v>
      </c>
      <c r="L3" s="34">
        <v>11</v>
      </c>
      <c r="M3" s="34">
        <v>12</v>
      </c>
      <c r="N3" s="34">
        <v>13</v>
      </c>
      <c r="O3" s="34">
        <v>14</v>
      </c>
      <c r="P3" s="34">
        <v>15</v>
      </c>
      <c r="Q3" s="34">
        <v>16</v>
      </c>
      <c r="R3" s="34">
        <v>17</v>
      </c>
      <c r="S3" s="34">
        <v>18</v>
      </c>
      <c r="T3" s="34">
        <v>19</v>
      </c>
      <c r="U3" s="34">
        <v>20</v>
      </c>
      <c r="V3" s="34">
        <v>21</v>
      </c>
      <c r="W3" s="34">
        <v>22</v>
      </c>
      <c r="X3" s="34">
        <v>23</v>
      </c>
      <c r="Y3" s="34">
        <v>24</v>
      </c>
    </row>
    <row r="4" spans="1:25" ht="12.75">
      <c r="A4" s="24" t="s">
        <v>16</v>
      </c>
      <c r="B4" s="32">
        <v>4</v>
      </c>
      <c r="C4" s="32">
        <v>2</v>
      </c>
      <c r="D4" s="32">
        <v>0</v>
      </c>
      <c r="E4" s="32">
        <v>5</v>
      </c>
      <c r="F4" s="32">
        <v>2</v>
      </c>
      <c r="G4" s="32">
        <v>3</v>
      </c>
      <c r="H4" s="32">
        <v>14</v>
      </c>
      <c r="I4" s="32">
        <v>2</v>
      </c>
      <c r="J4" s="32">
        <v>3</v>
      </c>
      <c r="K4" s="32">
        <v>4</v>
      </c>
      <c r="L4" s="32">
        <v>12</v>
      </c>
      <c r="M4" s="32">
        <v>3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</row>
    <row r="5" spans="1:25" ht="12.75">
      <c r="A5" s="24" t="s">
        <v>17</v>
      </c>
      <c r="B5" s="29">
        <f aca="true" t="shared" si="0" ref="B5:Y5">IF(B4&lt;&gt;"",B4/$N$2,"")</f>
        <v>0.1</v>
      </c>
      <c r="C5" s="29">
        <f t="shared" si="0"/>
        <v>0.05</v>
      </c>
      <c r="D5" s="29">
        <f t="shared" si="0"/>
        <v>0</v>
      </c>
      <c r="E5" s="29">
        <f t="shared" si="0"/>
        <v>0.125</v>
      </c>
      <c r="F5" s="29">
        <f t="shared" si="0"/>
        <v>0.05</v>
      </c>
      <c r="G5" s="29">
        <f t="shared" si="0"/>
        <v>0.075</v>
      </c>
      <c r="H5" s="29">
        <f t="shared" si="0"/>
        <v>0.35</v>
      </c>
      <c r="I5" s="29">
        <f t="shared" si="0"/>
        <v>0.05</v>
      </c>
      <c r="J5" s="29">
        <f t="shared" si="0"/>
        <v>0.075</v>
      </c>
      <c r="K5" s="29">
        <f t="shared" si="0"/>
        <v>0.1</v>
      </c>
      <c r="L5" s="29">
        <f t="shared" si="0"/>
        <v>0.3</v>
      </c>
      <c r="M5" s="29">
        <f t="shared" si="0"/>
        <v>0.075</v>
      </c>
      <c r="N5" s="29">
        <f t="shared" si="0"/>
      </c>
      <c r="O5" s="29">
        <f t="shared" si="0"/>
      </c>
      <c r="P5" s="29">
        <f t="shared" si="0"/>
      </c>
      <c r="Q5" s="29">
        <f t="shared" si="0"/>
      </c>
      <c r="R5" s="29">
        <f t="shared" si="0"/>
      </c>
      <c r="S5" s="29">
        <f t="shared" si="0"/>
      </c>
      <c r="T5" s="29">
        <f t="shared" si="0"/>
      </c>
      <c r="U5" s="29">
        <f t="shared" si="0"/>
      </c>
      <c r="V5" s="29">
        <f t="shared" si="0"/>
      </c>
      <c r="W5" s="29">
        <f t="shared" si="0"/>
      </c>
      <c r="X5" s="29">
        <f t="shared" si="0"/>
      </c>
      <c r="Y5" s="29">
        <f t="shared" si="0"/>
      </c>
    </row>
    <row r="6" ht="6" customHeight="1"/>
    <row r="7" spans="13:14" ht="12.75">
      <c r="M7" s="27" t="s">
        <v>18</v>
      </c>
      <c r="N7" s="30">
        <f>AVERAGE(B5:Y5)</f>
        <v>0.11249999999999999</v>
      </c>
    </row>
    <row r="8" spans="13:14" ht="12.75">
      <c r="M8" s="28" t="s">
        <v>14</v>
      </c>
      <c r="N8" s="30">
        <f>N7+3*SQRT(N7*(1-N7)/N2)</f>
        <v>0.26238276668783506</v>
      </c>
    </row>
    <row r="9" spans="13:14" ht="12.75">
      <c r="M9" s="28" t="s">
        <v>15</v>
      </c>
      <c r="N9" s="30">
        <f>MAX(0,N7-3*SQRT(N7*(1-N7)/N2))</f>
        <v>0</v>
      </c>
    </row>
    <row r="10" spans="1:26" ht="12.7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2.75">
      <c r="A11" s="20"/>
      <c r="B11" s="20">
        <f>IF(B5&lt;&gt;"",B5,#N/A)</f>
        <v>0.1</v>
      </c>
      <c r="C11" s="20">
        <f aca="true" t="shared" si="1" ref="C11:Y11">IF(C5&lt;&gt;"",C5,#N/A)</f>
        <v>0.05</v>
      </c>
      <c r="D11" s="20">
        <f t="shared" si="1"/>
        <v>0</v>
      </c>
      <c r="E11" s="20">
        <f t="shared" si="1"/>
        <v>0.125</v>
      </c>
      <c r="F11" s="20">
        <f t="shared" si="1"/>
        <v>0.05</v>
      </c>
      <c r="G11" s="20">
        <f t="shared" si="1"/>
        <v>0.075</v>
      </c>
      <c r="H11" s="20">
        <f t="shared" si="1"/>
        <v>0.35</v>
      </c>
      <c r="I11" s="20">
        <f t="shared" si="1"/>
        <v>0.05</v>
      </c>
      <c r="J11" s="20">
        <f t="shared" si="1"/>
        <v>0.075</v>
      </c>
      <c r="K11" s="20">
        <f aca="true" t="shared" si="2" ref="K11:S11">IF(K5&lt;&gt;"",K5,#N/A)</f>
        <v>0.1</v>
      </c>
      <c r="L11" s="20">
        <f t="shared" si="2"/>
        <v>0.3</v>
      </c>
      <c r="M11" s="20">
        <f t="shared" si="2"/>
        <v>0.075</v>
      </c>
      <c r="N11" s="20" t="e">
        <f t="shared" si="2"/>
        <v>#N/A</v>
      </c>
      <c r="O11" s="20" t="e">
        <f>IF(O5&lt;&gt;"",O5,#N/A)</f>
        <v>#N/A</v>
      </c>
      <c r="P11" s="20" t="e">
        <f>IF(P5&lt;&gt;"",P5,#N/A)</f>
        <v>#N/A</v>
      </c>
      <c r="Q11" s="20" t="e">
        <f>IF(Q5&lt;&gt;"",Q5,#N/A)</f>
        <v>#N/A</v>
      </c>
      <c r="R11" s="20" t="e">
        <f>IF(R5&lt;&gt;"",R5,#N/A)</f>
        <v>#N/A</v>
      </c>
      <c r="S11" s="20" t="e">
        <f t="shared" si="2"/>
        <v>#N/A</v>
      </c>
      <c r="T11" s="20" t="e">
        <f t="shared" si="1"/>
        <v>#N/A</v>
      </c>
      <c r="U11" s="20" t="e">
        <f t="shared" si="1"/>
        <v>#N/A</v>
      </c>
      <c r="V11" s="20" t="e">
        <f t="shared" si="1"/>
        <v>#N/A</v>
      </c>
      <c r="W11" s="20" t="e">
        <f t="shared" si="1"/>
        <v>#N/A</v>
      </c>
      <c r="X11" s="20" t="e">
        <f t="shared" si="1"/>
        <v>#N/A</v>
      </c>
      <c r="Y11" s="20" t="e">
        <f t="shared" si="1"/>
        <v>#N/A</v>
      </c>
      <c r="Z11" s="20"/>
    </row>
    <row r="12" spans="1:26" ht="12.75">
      <c r="A12" s="20"/>
      <c r="B12" s="20">
        <f>N7</f>
        <v>0.11249999999999999</v>
      </c>
      <c r="C12" s="20" t="e">
        <v>#N/A</v>
      </c>
      <c r="D12" s="20" t="e">
        <v>#N/A</v>
      </c>
      <c r="E12" s="20" t="e">
        <v>#N/A</v>
      </c>
      <c r="F12" s="20" t="e">
        <v>#N/A</v>
      </c>
      <c r="G12" s="20" t="e">
        <v>#N/A</v>
      </c>
      <c r="H12" s="20" t="e">
        <v>#N/A</v>
      </c>
      <c r="I12" s="20" t="e">
        <v>#N/A</v>
      </c>
      <c r="J12" s="20" t="e">
        <v>#N/A</v>
      </c>
      <c r="K12" s="20" t="e">
        <v>#N/A</v>
      </c>
      <c r="L12" s="20" t="e">
        <v>#N/A</v>
      </c>
      <c r="M12" s="20" t="e">
        <v>#N/A</v>
      </c>
      <c r="N12" s="20" t="e">
        <v>#N/A</v>
      </c>
      <c r="O12" s="20" t="e">
        <v>#N/A</v>
      </c>
      <c r="P12" s="20" t="e">
        <v>#N/A</v>
      </c>
      <c r="Q12" s="20" t="e">
        <v>#N/A</v>
      </c>
      <c r="R12" s="20" t="e">
        <v>#N/A</v>
      </c>
      <c r="S12" s="20" t="e">
        <v>#N/A</v>
      </c>
      <c r="T12" s="20" t="e">
        <v>#N/A</v>
      </c>
      <c r="U12" s="20" t="e">
        <v>#N/A</v>
      </c>
      <c r="V12" s="20" t="e">
        <v>#N/A</v>
      </c>
      <c r="W12" s="20" t="e">
        <v>#N/A</v>
      </c>
      <c r="X12" s="20" t="e">
        <v>#N/A</v>
      </c>
      <c r="Y12" s="20">
        <f>N7</f>
        <v>0.11249999999999999</v>
      </c>
      <c r="Z12" s="20"/>
    </row>
    <row r="13" spans="1:26" ht="12.75">
      <c r="A13" s="20"/>
      <c r="B13" s="20">
        <f>N8</f>
        <v>0.26238276668783506</v>
      </c>
      <c r="C13" s="20" t="e">
        <v>#N/A</v>
      </c>
      <c r="D13" s="20" t="e">
        <v>#N/A</v>
      </c>
      <c r="E13" s="20" t="e">
        <v>#N/A</v>
      </c>
      <c r="F13" s="20" t="e">
        <v>#N/A</v>
      </c>
      <c r="G13" s="20" t="e">
        <v>#N/A</v>
      </c>
      <c r="H13" s="20" t="e">
        <v>#N/A</v>
      </c>
      <c r="I13" s="20" t="e">
        <v>#N/A</v>
      </c>
      <c r="J13" s="20" t="e">
        <v>#N/A</v>
      </c>
      <c r="K13" s="20" t="e">
        <v>#N/A</v>
      </c>
      <c r="L13" s="20" t="e">
        <v>#N/A</v>
      </c>
      <c r="M13" s="20" t="e">
        <v>#N/A</v>
      </c>
      <c r="N13" s="20" t="e">
        <v>#N/A</v>
      </c>
      <c r="O13" s="20" t="e">
        <v>#N/A</v>
      </c>
      <c r="P13" s="20" t="e">
        <v>#N/A</v>
      </c>
      <c r="Q13" s="20" t="e">
        <v>#N/A</v>
      </c>
      <c r="R13" s="20" t="e">
        <v>#N/A</v>
      </c>
      <c r="S13" s="20" t="e">
        <v>#N/A</v>
      </c>
      <c r="T13" s="20" t="e">
        <v>#N/A</v>
      </c>
      <c r="U13" s="20" t="e">
        <v>#N/A</v>
      </c>
      <c r="V13" s="20" t="e">
        <v>#N/A</v>
      </c>
      <c r="W13" s="20" t="e">
        <v>#N/A</v>
      </c>
      <c r="X13" s="20" t="e">
        <v>#N/A</v>
      </c>
      <c r="Y13" s="20">
        <f>N8</f>
        <v>0.26238276668783506</v>
      </c>
      <c r="Z13" s="20"/>
    </row>
    <row r="14" spans="1:26" ht="12.75">
      <c r="A14" s="20"/>
      <c r="B14" s="20">
        <f>N9</f>
        <v>0</v>
      </c>
      <c r="C14" s="20" t="e">
        <v>#N/A</v>
      </c>
      <c r="D14" s="20" t="e">
        <v>#N/A</v>
      </c>
      <c r="E14" s="20" t="e">
        <v>#N/A</v>
      </c>
      <c r="F14" s="20" t="e">
        <v>#N/A</v>
      </c>
      <c r="G14" s="20" t="e">
        <v>#N/A</v>
      </c>
      <c r="H14" s="20" t="e">
        <v>#N/A</v>
      </c>
      <c r="I14" s="20" t="e">
        <v>#N/A</v>
      </c>
      <c r="J14" s="20" t="e">
        <v>#N/A</v>
      </c>
      <c r="K14" s="20" t="e">
        <v>#N/A</v>
      </c>
      <c r="L14" s="20" t="e">
        <v>#N/A</v>
      </c>
      <c r="M14" s="20" t="e">
        <v>#N/A</v>
      </c>
      <c r="N14" s="20" t="e">
        <v>#N/A</v>
      </c>
      <c r="O14" s="20" t="e">
        <v>#N/A</v>
      </c>
      <c r="P14" s="20" t="e">
        <v>#N/A</v>
      </c>
      <c r="Q14" s="20" t="e">
        <v>#N/A</v>
      </c>
      <c r="R14" s="20" t="e">
        <v>#N/A</v>
      </c>
      <c r="S14" s="20" t="e">
        <v>#N/A</v>
      </c>
      <c r="T14" s="20" t="e">
        <v>#N/A</v>
      </c>
      <c r="U14" s="20" t="e">
        <v>#N/A</v>
      </c>
      <c r="V14" s="20" t="e">
        <v>#N/A</v>
      </c>
      <c r="W14" s="20" t="e">
        <v>#N/A</v>
      </c>
      <c r="X14" s="20" t="e">
        <v>#N/A</v>
      </c>
      <c r="Y14" s="20">
        <f>N9</f>
        <v>0</v>
      </c>
      <c r="Z14" s="20"/>
    </row>
    <row r="15" spans="1:26" ht="12.7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12.7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12.7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12.7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12.7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12.7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12.7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</sheetData>
  <sheetProtection password="87CD" sheet="1" objects="1" scenarios="1" formatCells="0" formatColumns="0" formatRows="0" insertColumns="0" insertRows="0" insertHyperlinks="0" deleteColumns="0" deleteRows="0" sort="0" pivotTables="0"/>
  <printOptions headings="1"/>
  <pageMargins left="0.75" right="0.75" top="1" bottom="1" header="0.5" footer="0.5"/>
  <pageSetup fitToHeight="1" fitToWidth="1" horizontalDpi="100" verticalDpi="1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"/>
  <sheetViews>
    <sheetView showGridLines="0" zoomScalePageLayoutView="0" workbookViewId="0" topLeftCell="A1">
      <selection activeCell="N6" sqref="N6"/>
    </sheetView>
  </sheetViews>
  <sheetFormatPr defaultColWidth="9.140625" defaultRowHeight="12.75"/>
  <cols>
    <col min="1" max="1" width="2.421875" style="7" customWidth="1"/>
    <col min="2" max="25" width="4.28125" style="7" customWidth="1"/>
    <col min="26" max="16384" width="9.140625" style="7" customWidth="1"/>
  </cols>
  <sheetData>
    <row r="1" spans="1:11" ht="15.75">
      <c r="A1" s="33" t="s">
        <v>21</v>
      </c>
      <c r="B1" s="20"/>
      <c r="C1" s="20"/>
      <c r="D1" s="20"/>
      <c r="E1" s="20"/>
      <c r="F1" s="3"/>
      <c r="G1" s="4"/>
      <c r="H1" s="4"/>
      <c r="I1" s="4"/>
      <c r="J1" s="4"/>
      <c r="K1" s="5"/>
    </row>
    <row r="2" spans="1:25" ht="12.75">
      <c r="A2" s="20"/>
      <c r="B2" s="34">
        <v>1</v>
      </c>
      <c r="C2" s="34">
        <v>2</v>
      </c>
      <c r="D2" s="34">
        <v>3</v>
      </c>
      <c r="E2" s="34">
        <v>4</v>
      </c>
      <c r="F2" s="34">
        <v>5</v>
      </c>
      <c r="G2" s="34">
        <v>6</v>
      </c>
      <c r="H2" s="34">
        <v>7</v>
      </c>
      <c r="I2" s="34">
        <v>8</v>
      </c>
      <c r="J2" s="34">
        <v>9</v>
      </c>
      <c r="K2" s="34">
        <v>10</v>
      </c>
      <c r="L2" s="34">
        <v>11</v>
      </c>
      <c r="M2" s="34">
        <v>12</v>
      </c>
      <c r="N2" s="34">
        <v>13</v>
      </c>
      <c r="O2" s="34">
        <v>14</v>
      </c>
      <c r="P2" s="34">
        <v>15</v>
      </c>
      <c r="Q2" s="34">
        <v>16</v>
      </c>
      <c r="R2" s="34">
        <v>17</v>
      </c>
      <c r="S2" s="34">
        <v>18</v>
      </c>
      <c r="T2" s="34">
        <v>19</v>
      </c>
      <c r="U2" s="34">
        <v>20</v>
      </c>
      <c r="V2" s="34">
        <v>21</v>
      </c>
      <c r="W2" s="34">
        <v>22</v>
      </c>
      <c r="X2" s="34">
        <v>23</v>
      </c>
      <c r="Y2" s="34">
        <v>24</v>
      </c>
    </row>
    <row r="3" spans="1:25" ht="12.75">
      <c r="A3" s="37" t="s">
        <v>19</v>
      </c>
      <c r="B3" s="31">
        <v>9</v>
      </c>
      <c r="C3" s="31">
        <v>15</v>
      </c>
      <c r="D3" s="31">
        <v>11</v>
      </c>
      <c r="E3" s="31">
        <v>8</v>
      </c>
      <c r="F3" s="31">
        <v>17</v>
      </c>
      <c r="G3" s="31">
        <v>11</v>
      </c>
      <c r="H3" s="31">
        <v>5</v>
      </c>
      <c r="I3" s="31">
        <v>11</v>
      </c>
      <c r="J3" s="31">
        <v>13</v>
      </c>
      <c r="K3" s="31">
        <v>7</v>
      </c>
      <c r="L3" s="31">
        <v>10</v>
      </c>
      <c r="M3" s="31">
        <v>12</v>
      </c>
      <c r="N3" s="31">
        <v>4</v>
      </c>
      <c r="O3" s="31">
        <v>3</v>
      </c>
      <c r="P3" s="31">
        <v>7</v>
      </c>
      <c r="Q3" s="31">
        <v>2</v>
      </c>
      <c r="R3" s="31">
        <v>3</v>
      </c>
      <c r="S3" s="31">
        <v>3</v>
      </c>
      <c r="T3" s="31">
        <v>6</v>
      </c>
      <c r="U3" s="31">
        <v>2</v>
      </c>
      <c r="V3" s="31">
        <v>7</v>
      </c>
      <c r="W3" s="31">
        <v>9</v>
      </c>
      <c r="X3" s="31">
        <v>1</v>
      </c>
      <c r="Y3" s="31"/>
    </row>
    <row r="4" ht="6" customHeight="1">
      <c r="A4" s="20"/>
    </row>
    <row r="5" spans="12:14" ht="12.75">
      <c r="L5" s="20"/>
      <c r="M5" s="35" t="s">
        <v>22</v>
      </c>
      <c r="N5" s="36">
        <f>AVERAGE(B3:Y3)</f>
        <v>7.6521739130434785</v>
      </c>
    </row>
    <row r="6" spans="13:14" ht="12.75">
      <c r="M6" s="28" t="s">
        <v>14</v>
      </c>
      <c r="N6" s="36">
        <f>N5+3*SQRT(N5)</f>
        <v>15.950942810740974</v>
      </c>
    </row>
    <row r="7" spans="13:14" ht="12.75">
      <c r="M7" s="28" t="s">
        <v>15</v>
      </c>
      <c r="N7" s="36">
        <f>MAX(0,N5-3*SQRT(N5))</f>
        <v>0</v>
      </c>
    </row>
    <row r="8" spans="1:26" ht="12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2.7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12.7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2.75">
      <c r="A11" s="20"/>
      <c r="B11" s="20">
        <f>IF(B3&lt;&gt;"",B3,#N/A)</f>
        <v>9</v>
      </c>
      <c r="C11" s="20">
        <f aca="true" t="shared" si="0" ref="C11:R11">IF(C3&lt;&gt;"",C3,#N/A)</f>
        <v>15</v>
      </c>
      <c r="D11" s="20">
        <f t="shared" si="0"/>
        <v>11</v>
      </c>
      <c r="E11" s="20">
        <f t="shared" si="0"/>
        <v>8</v>
      </c>
      <c r="F11" s="20">
        <f t="shared" si="0"/>
        <v>17</v>
      </c>
      <c r="G11" s="20">
        <f t="shared" si="0"/>
        <v>11</v>
      </c>
      <c r="H11" s="20">
        <f t="shared" si="0"/>
        <v>5</v>
      </c>
      <c r="I11" s="20">
        <f t="shared" si="0"/>
        <v>11</v>
      </c>
      <c r="J11" s="20">
        <f t="shared" si="0"/>
        <v>13</v>
      </c>
      <c r="K11" s="20">
        <f t="shared" si="0"/>
        <v>7</v>
      </c>
      <c r="L11" s="20">
        <f t="shared" si="0"/>
        <v>10</v>
      </c>
      <c r="M11" s="20">
        <f t="shared" si="0"/>
        <v>12</v>
      </c>
      <c r="N11" s="20">
        <f t="shared" si="0"/>
        <v>4</v>
      </c>
      <c r="O11" s="20">
        <f t="shared" si="0"/>
        <v>3</v>
      </c>
      <c r="P11" s="20">
        <f t="shared" si="0"/>
        <v>7</v>
      </c>
      <c r="Q11" s="20">
        <f t="shared" si="0"/>
        <v>2</v>
      </c>
      <c r="R11" s="20">
        <f t="shared" si="0"/>
        <v>3</v>
      </c>
      <c r="S11" s="20">
        <f aca="true" t="shared" si="1" ref="S11:Y11">IF(S3&lt;&gt;"",S3,#N/A)</f>
        <v>3</v>
      </c>
      <c r="T11" s="20">
        <f t="shared" si="1"/>
        <v>6</v>
      </c>
      <c r="U11" s="20">
        <f t="shared" si="1"/>
        <v>2</v>
      </c>
      <c r="V11" s="20">
        <f t="shared" si="1"/>
        <v>7</v>
      </c>
      <c r="W11" s="20">
        <f t="shared" si="1"/>
        <v>9</v>
      </c>
      <c r="X11" s="20">
        <f t="shared" si="1"/>
        <v>1</v>
      </c>
      <c r="Y11" s="20" t="e">
        <f t="shared" si="1"/>
        <v>#N/A</v>
      </c>
      <c r="Z11" s="20"/>
    </row>
    <row r="12" spans="1:26" ht="12.75">
      <c r="A12" s="20"/>
      <c r="B12" s="20">
        <f>N5</f>
        <v>7.6521739130434785</v>
      </c>
      <c r="C12" s="20" t="e">
        <v>#N/A</v>
      </c>
      <c r="D12" s="20" t="e">
        <v>#N/A</v>
      </c>
      <c r="E12" s="20" t="e">
        <v>#N/A</v>
      </c>
      <c r="F12" s="20" t="e">
        <v>#N/A</v>
      </c>
      <c r="G12" s="20" t="e">
        <v>#N/A</v>
      </c>
      <c r="H12" s="20" t="e">
        <v>#N/A</v>
      </c>
      <c r="I12" s="20" t="e">
        <v>#N/A</v>
      </c>
      <c r="J12" s="20" t="e">
        <v>#N/A</v>
      </c>
      <c r="K12" s="20" t="e">
        <v>#N/A</v>
      </c>
      <c r="L12" s="20" t="e">
        <v>#N/A</v>
      </c>
      <c r="M12" s="20" t="e">
        <v>#N/A</v>
      </c>
      <c r="N12" s="20" t="e">
        <v>#N/A</v>
      </c>
      <c r="O12" s="20" t="e">
        <v>#N/A</v>
      </c>
      <c r="P12" s="20" t="e">
        <v>#N/A</v>
      </c>
      <c r="Q12" s="20" t="e">
        <v>#N/A</v>
      </c>
      <c r="R12" s="20" t="e">
        <v>#N/A</v>
      </c>
      <c r="S12" s="20" t="e">
        <v>#N/A</v>
      </c>
      <c r="T12" s="20" t="e">
        <v>#N/A</v>
      </c>
      <c r="U12" s="20" t="e">
        <v>#N/A</v>
      </c>
      <c r="V12" s="20" t="e">
        <v>#N/A</v>
      </c>
      <c r="W12" s="20" t="e">
        <v>#N/A</v>
      </c>
      <c r="X12" s="20" t="e">
        <v>#N/A</v>
      </c>
      <c r="Y12" s="20">
        <f>N5</f>
        <v>7.6521739130434785</v>
      </c>
      <c r="Z12" s="20"/>
    </row>
    <row r="13" spans="1:26" ht="12.75">
      <c r="A13" s="20"/>
      <c r="B13" s="20">
        <f>N6</f>
        <v>15.950942810740974</v>
      </c>
      <c r="C13" s="20" t="e">
        <v>#N/A</v>
      </c>
      <c r="D13" s="20" t="e">
        <v>#N/A</v>
      </c>
      <c r="E13" s="20" t="e">
        <v>#N/A</v>
      </c>
      <c r="F13" s="20" t="e">
        <v>#N/A</v>
      </c>
      <c r="G13" s="20" t="e">
        <v>#N/A</v>
      </c>
      <c r="H13" s="20" t="e">
        <v>#N/A</v>
      </c>
      <c r="I13" s="20" t="e">
        <v>#N/A</v>
      </c>
      <c r="J13" s="20" t="e">
        <v>#N/A</v>
      </c>
      <c r="K13" s="20" t="e">
        <v>#N/A</v>
      </c>
      <c r="L13" s="20" t="e">
        <v>#N/A</v>
      </c>
      <c r="M13" s="20" t="e">
        <v>#N/A</v>
      </c>
      <c r="N13" s="20" t="e">
        <v>#N/A</v>
      </c>
      <c r="O13" s="20" t="e">
        <v>#N/A</v>
      </c>
      <c r="P13" s="20" t="e">
        <v>#N/A</v>
      </c>
      <c r="Q13" s="20" t="e">
        <v>#N/A</v>
      </c>
      <c r="R13" s="20" t="e">
        <v>#N/A</v>
      </c>
      <c r="S13" s="20" t="e">
        <v>#N/A</v>
      </c>
      <c r="T13" s="20" t="e">
        <v>#N/A</v>
      </c>
      <c r="U13" s="20" t="e">
        <v>#N/A</v>
      </c>
      <c r="V13" s="20" t="e">
        <v>#N/A</v>
      </c>
      <c r="W13" s="20" t="e">
        <v>#N/A</v>
      </c>
      <c r="X13" s="20" t="e">
        <v>#N/A</v>
      </c>
      <c r="Y13" s="20">
        <f>N6</f>
        <v>15.950942810740974</v>
      </c>
      <c r="Z13" s="20"/>
    </row>
    <row r="14" spans="1:26" ht="12.75">
      <c r="A14" s="20"/>
      <c r="B14" s="20">
        <f>N7</f>
        <v>0</v>
      </c>
      <c r="C14" s="20" t="e">
        <v>#N/A</v>
      </c>
      <c r="D14" s="20" t="e">
        <v>#N/A</v>
      </c>
      <c r="E14" s="20" t="e">
        <v>#N/A</v>
      </c>
      <c r="F14" s="20" t="e">
        <v>#N/A</v>
      </c>
      <c r="G14" s="20" t="e">
        <v>#N/A</v>
      </c>
      <c r="H14" s="20" t="e">
        <v>#N/A</v>
      </c>
      <c r="I14" s="20" t="e">
        <v>#N/A</v>
      </c>
      <c r="J14" s="20" t="e">
        <v>#N/A</v>
      </c>
      <c r="K14" s="20" t="e">
        <v>#N/A</v>
      </c>
      <c r="L14" s="20" t="e">
        <v>#N/A</v>
      </c>
      <c r="M14" s="20" t="e">
        <v>#N/A</v>
      </c>
      <c r="N14" s="20" t="e">
        <v>#N/A</v>
      </c>
      <c r="O14" s="20" t="e">
        <v>#N/A</v>
      </c>
      <c r="P14" s="20" t="e">
        <v>#N/A</v>
      </c>
      <c r="Q14" s="20" t="e">
        <v>#N/A</v>
      </c>
      <c r="R14" s="20" t="e">
        <v>#N/A</v>
      </c>
      <c r="S14" s="20" t="e">
        <v>#N/A</v>
      </c>
      <c r="T14" s="20" t="e">
        <v>#N/A</v>
      </c>
      <c r="U14" s="20" t="e">
        <v>#N/A</v>
      </c>
      <c r="V14" s="20" t="e">
        <v>#N/A</v>
      </c>
      <c r="W14" s="20" t="e">
        <v>#N/A</v>
      </c>
      <c r="X14" s="20" t="e">
        <v>#N/A</v>
      </c>
      <c r="Y14" s="20">
        <f>N7</f>
        <v>0</v>
      </c>
      <c r="Z14" s="20"/>
    </row>
    <row r="15" spans="1:26" ht="12.7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12.7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12.7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12.7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12.7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12.7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12.7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12.7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12.7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</sheetData>
  <sheetProtection password="87CD" sheet="1" objects="1" scenarios="1" formatCells="0" formatColumns="0" formatRows="0" insertColumns="0" insertRows="0" insertHyperlinks="0" deleteColumns="0" deleteRows="0" sort="0" pivotTables="0"/>
  <printOptions headings="1"/>
  <pageMargins left="0.75" right="0.75" top="1" bottom="1" header="0.5" footer="0.5"/>
  <pageSetup fitToHeight="1" fitToWidth="1" horizontalDpi="100" verticalDpi="1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23.8515625" style="38" customWidth="1"/>
    <col min="2" max="2" width="10.7109375" style="38" customWidth="1"/>
    <col min="3" max="3" width="2.8515625" style="38" bestFit="1" customWidth="1"/>
    <col min="4" max="4" width="23.140625" style="38" bestFit="1" customWidth="1"/>
    <col min="5" max="5" width="10.7109375" style="38" customWidth="1"/>
    <col min="6" max="6" width="9.140625" style="38" customWidth="1"/>
    <col min="7" max="7" width="6.00390625" style="38" bestFit="1" customWidth="1"/>
    <col min="8" max="8" width="12.421875" style="38" bestFit="1" customWidth="1"/>
    <col min="9" max="9" width="21.57421875" style="38" bestFit="1" customWidth="1"/>
    <col min="10" max="10" width="2.8515625" style="38" bestFit="1" customWidth="1"/>
    <col min="11" max="11" width="9.421875" style="38" customWidth="1"/>
    <col min="12" max="12" width="27.7109375" style="38" bestFit="1" customWidth="1"/>
    <col min="13" max="16384" width="9.140625" style="38" customWidth="1"/>
  </cols>
  <sheetData>
    <row r="1" spans="1:4" ht="18">
      <c r="A1" s="44" t="s">
        <v>25</v>
      </c>
      <c r="B1" s="45"/>
      <c r="D1" s="60"/>
    </row>
    <row r="3" ht="12.75">
      <c r="A3" s="46" t="s">
        <v>38</v>
      </c>
    </row>
    <row r="4" spans="1:2" ht="12.75">
      <c r="A4" s="47" t="s">
        <v>28</v>
      </c>
      <c r="B4" s="39"/>
    </row>
    <row r="5" spans="1:5" ht="12.75">
      <c r="A5" s="48" t="s">
        <v>26</v>
      </c>
      <c r="B5" s="40">
        <v>8</v>
      </c>
      <c r="C5" s="52" t="s">
        <v>32</v>
      </c>
      <c r="D5" s="53" t="s">
        <v>34</v>
      </c>
      <c r="E5" s="54">
        <f>B5+3*B6</f>
        <v>8.12</v>
      </c>
    </row>
    <row r="6" spans="1:5" ht="12.75">
      <c r="A6" s="48" t="s">
        <v>27</v>
      </c>
      <c r="B6" s="40">
        <v>0.04</v>
      </c>
      <c r="C6" s="55"/>
      <c r="D6" s="53" t="s">
        <v>35</v>
      </c>
      <c r="E6" s="54">
        <f>B5-3*B6</f>
        <v>7.88</v>
      </c>
    </row>
    <row r="7" spans="1:12" ht="12.75">
      <c r="A7" s="41"/>
      <c r="B7" s="42"/>
      <c r="F7" s="52" t="s">
        <v>32</v>
      </c>
      <c r="G7" s="45" t="s">
        <v>33</v>
      </c>
      <c r="H7" s="56">
        <f>(E5-E6)/(E10-E11)</f>
        <v>1.3333333333333317</v>
      </c>
      <c r="I7" s="57" t="str">
        <f>IF(H7&gt;=1,"process is capable","process is not capable")</f>
        <v>process is capable</v>
      </c>
      <c r="J7" s="58" t="s">
        <v>32</v>
      </c>
      <c r="K7" s="59">
        <f>(NORMDIST(H7*3,0,1,TRUE)-0.5)*2</f>
        <v>0.9999366575163291</v>
      </c>
      <c r="L7" s="57" t="s">
        <v>37</v>
      </c>
    </row>
    <row r="8" spans="1:12" ht="12.75">
      <c r="A8" s="41"/>
      <c r="B8" s="42"/>
      <c r="F8" s="52"/>
      <c r="G8" s="45"/>
      <c r="H8" s="45"/>
      <c r="I8" s="45"/>
      <c r="J8" s="45"/>
      <c r="K8" s="45"/>
      <c r="L8" s="45"/>
    </row>
    <row r="9" spans="1:12" ht="12.75">
      <c r="A9" s="49" t="s">
        <v>29</v>
      </c>
      <c r="B9" s="42"/>
      <c r="F9" s="52" t="s">
        <v>32</v>
      </c>
      <c r="G9" s="45" t="s">
        <v>36</v>
      </c>
      <c r="H9" s="56">
        <f>MIN(((E5-B10)/(3*B11)),((B10-E6)/(3*B11)))</f>
        <v>1.2222222222222159</v>
      </c>
      <c r="I9" s="57" t="str">
        <f>IF(H9&gt;=1,"process is capable","process is not capable")</f>
        <v>process is capable</v>
      </c>
      <c r="J9" s="58" t="s">
        <v>32</v>
      </c>
      <c r="K9" s="59">
        <f>(NORMDIST(H9*3,0,1,TRUE)-0.5)*2</f>
        <v>0.9997542672200685</v>
      </c>
      <c r="L9" s="57" t="s">
        <v>37</v>
      </c>
    </row>
    <row r="10" spans="1:5" ht="12.75">
      <c r="A10" s="48" t="s">
        <v>26</v>
      </c>
      <c r="B10" s="40">
        <v>8.01</v>
      </c>
      <c r="C10" s="52" t="s">
        <v>32</v>
      </c>
      <c r="D10" s="45" t="s">
        <v>30</v>
      </c>
      <c r="E10" s="54">
        <f>B10+3*B11</f>
        <v>8.1</v>
      </c>
    </row>
    <row r="11" spans="1:5" ht="12.75">
      <c r="A11" s="50" t="s">
        <v>27</v>
      </c>
      <c r="B11" s="43">
        <v>0.03</v>
      </c>
      <c r="C11" s="55"/>
      <c r="D11" s="45" t="s">
        <v>31</v>
      </c>
      <c r="E11" s="54">
        <f>B10-3*B11</f>
        <v>7.92</v>
      </c>
    </row>
    <row r="15" ht="12.75">
      <c r="A15" s="46" t="s">
        <v>39</v>
      </c>
    </row>
    <row r="16" spans="1:2" ht="12.75">
      <c r="A16" s="47" t="s">
        <v>28</v>
      </c>
      <c r="B16" s="39"/>
    </row>
    <row r="17" spans="1:5" ht="12.75">
      <c r="A17" s="51" t="s">
        <v>34</v>
      </c>
      <c r="B17" s="40">
        <v>8.12</v>
      </c>
      <c r="C17" s="52" t="s">
        <v>32</v>
      </c>
      <c r="D17" s="53" t="s">
        <v>40</v>
      </c>
      <c r="E17" s="54">
        <f>AVERAGE(B17,B18)</f>
        <v>8</v>
      </c>
    </row>
    <row r="18" spans="1:5" ht="12.75">
      <c r="A18" s="51" t="s">
        <v>35</v>
      </c>
      <c r="B18" s="40">
        <v>7.88</v>
      </c>
      <c r="C18" s="55"/>
      <c r="D18" s="53" t="s">
        <v>41</v>
      </c>
      <c r="E18" s="54">
        <f>(B17-B18)/6</f>
        <v>0.03999999999999989</v>
      </c>
    </row>
    <row r="19" spans="1:12" ht="12.75">
      <c r="A19" s="41"/>
      <c r="B19" s="42"/>
      <c r="F19" s="52" t="s">
        <v>32</v>
      </c>
      <c r="G19" s="45" t="s">
        <v>33</v>
      </c>
      <c r="H19" s="56">
        <f>(B17-B18)/(E22-E23)</f>
        <v>1.3333333333333317</v>
      </c>
      <c r="I19" s="57" t="str">
        <f>IF(H19&gt;=1,"process is capable","process is not capable")</f>
        <v>process is capable</v>
      </c>
      <c r="J19" s="58" t="s">
        <v>32</v>
      </c>
      <c r="K19" s="59">
        <f>(NORMDIST(H19*3,0,1,TRUE)-0.5)*2</f>
        <v>0.9999366575163291</v>
      </c>
      <c r="L19" s="57" t="s">
        <v>37</v>
      </c>
    </row>
    <row r="20" spans="1:12" ht="12.75">
      <c r="A20" s="41"/>
      <c r="B20" s="42"/>
      <c r="F20" s="52"/>
      <c r="G20" s="45"/>
      <c r="H20" s="45"/>
      <c r="I20" s="45"/>
      <c r="J20" s="45"/>
      <c r="K20" s="45"/>
      <c r="L20" s="45"/>
    </row>
    <row r="21" spans="1:12" ht="12.75">
      <c r="A21" s="49" t="s">
        <v>29</v>
      </c>
      <c r="B21" s="42"/>
      <c r="F21" s="52" t="s">
        <v>32</v>
      </c>
      <c r="G21" s="45" t="s">
        <v>36</v>
      </c>
      <c r="H21" s="56">
        <f>MIN(((B17-B22)/(3*B23)),((B22-B18)/(3*B23)))</f>
        <v>1.2222222222222159</v>
      </c>
      <c r="I21" s="57" t="str">
        <f>IF(H21&gt;=1,"process is capable","process is not capable")</f>
        <v>process is capable</v>
      </c>
      <c r="J21" s="58" t="s">
        <v>32</v>
      </c>
      <c r="K21" s="59">
        <f>(NORMDIST(H21*3,0,1,TRUE)-0.5)*2</f>
        <v>0.9997542672200685</v>
      </c>
      <c r="L21" s="57" t="s">
        <v>37</v>
      </c>
    </row>
    <row r="22" spans="1:5" ht="12.75">
      <c r="A22" s="48" t="s">
        <v>26</v>
      </c>
      <c r="B22" s="40">
        <v>8.01</v>
      </c>
      <c r="C22" s="52" t="s">
        <v>32</v>
      </c>
      <c r="D22" s="45" t="s">
        <v>30</v>
      </c>
      <c r="E22" s="54">
        <f>B22+3*B23</f>
        <v>8.1</v>
      </c>
    </row>
    <row r="23" spans="1:5" ht="12.75">
      <c r="A23" s="50" t="s">
        <v>27</v>
      </c>
      <c r="B23" s="43">
        <v>0.03</v>
      </c>
      <c r="C23" s="55"/>
      <c r="D23" s="45" t="s">
        <v>31</v>
      </c>
      <c r="E23" s="54">
        <f>B22-3*B23</f>
        <v>7.92</v>
      </c>
    </row>
  </sheetData>
  <sheetProtection password="87CD" sheet="1" objects="1" scenarios="1" formatCells="0" formatColumns="0" formatRows="0" insertColumns="0" insertRows="0" insertHyperlinks="0" deleteColumns="0" deleteRows="0" sort="0" pivotTable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Jayavel Sounderpandian</dc:creator>
  <cp:keywords/>
  <dc:description/>
  <cp:lastModifiedBy>Dr. Jim Mirabella</cp:lastModifiedBy>
  <cp:lastPrinted>2001-10-11T22:19:48Z</cp:lastPrinted>
  <dcterms:created xsi:type="dcterms:W3CDTF">1998-07-18T05:56:02Z</dcterms:created>
  <dcterms:modified xsi:type="dcterms:W3CDTF">2010-08-27T01:39:29Z</dcterms:modified>
  <cp:category/>
  <cp:version/>
  <cp:contentType/>
  <cp:contentStatus/>
</cp:coreProperties>
</file>