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0380" windowHeight="5775" firstSheet="1" activeTab="1"/>
  </bookViews>
  <sheets>
    <sheet name="DataCopy" sheetId="1" state="hidden" r:id="rId1"/>
    <sheet name="Correlation" sheetId="2" r:id="rId2"/>
    <sheet name="ScatterDiagram" sheetId="3" r:id="rId3"/>
  </sheets>
  <definedNames>
    <definedName name="_xlnm.Print_Area" localSheetId="1">'Correlation'!$A$1:$J$34</definedName>
  </definedNames>
  <calcPr fullCalcOnLoad="1"/>
</workbook>
</file>

<file path=xl/comments2.xml><?xml version="1.0" encoding="utf-8"?>
<comments xmlns="http://schemas.openxmlformats.org/spreadsheetml/2006/main">
  <authors>
    <author>Jim Mirabella</author>
    <author>Dr. Jim Mirabella</author>
    <author>argocd</author>
  </authors>
  <commentList>
    <comment ref="F5" authorId="0">
      <text>
        <r>
          <rPr>
            <b/>
            <sz val="8"/>
            <rFont val="Tahoma"/>
            <family val="2"/>
          </rPr>
          <t>This is the measure of the degree of relationship between the X and Y variables.  1 is perfect, .70 to 1.00 is strong, .30 to .69 is moderate, less than .30 is weak, 0 means no correlation.  The same rules apply to positive or negative correlations.</t>
        </r>
      </text>
    </comment>
    <comment ref="F16" authorId="0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B2" authorId="0">
      <text>
        <r>
          <rPr>
            <b/>
            <sz val="8"/>
            <rFont val="Tahoma"/>
            <family val="2"/>
          </rPr>
          <t>The X-data is the independent variable.</t>
        </r>
      </text>
    </comment>
    <comment ref="F23" authorId="1">
      <text>
        <r>
          <rPr>
            <b/>
            <sz val="8"/>
            <rFont val="Tahoma"/>
            <family val="2"/>
          </rPr>
          <t>Enter up to 125 paired observations.</t>
        </r>
      </text>
    </comment>
    <comment ref="F15" authorId="0">
      <text>
        <r>
          <rPr>
            <b/>
            <sz val="8"/>
            <rFont val="Tahoma"/>
            <family val="2"/>
          </rPr>
          <t>Enter the x-value that you want to use to predict the y-value.   You should never input an X-value that is beyond the range of the data (i.e., it should be between the smallest and largest X-Data observation).</t>
        </r>
      </text>
    </comment>
    <comment ref="F17" authorId="0">
      <text>
        <r>
          <rPr>
            <b/>
            <sz val="8"/>
            <rFont val="Tahoma"/>
            <family val="2"/>
          </rPr>
          <t>This is the predicted value using the x-value above and the regression equation.</t>
        </r>
      </text>
    </comment>
    <comment ref="E18" authorId="0">
      <text>
        <r>
          <rPr>
            <b/>
            <sz val="8"/>
            <rFont val="Tahoma"/>
            <family val="2"/>
          </rPr>
          <t>This estimates the mean value of Y given X.</t>
        </r>
      </text>
    </comment>
    <comment ref="E19" authorId="0">
      <text>
        <r>
          <rPr>
            <b/>
            <sz val="8"/>
            <rFont val="Tahoma"/>
            <family val="2"/>
          </rPr>
          <t>This estimates the range of values of Y for a given X and should be larger than the confidence interval.</t>
        </r>
      </text>
    </comment>
    <comment ref="F6" authorId="0">
      <text>
        <r>
          <rPr>
            <b/>
            <sz val="8"/>
            <rFont val="Tahoma"/>
            <family val="2"/>
          </rPr>
          <t>This explains the percent of the variability in Y that can be explained by the regression equation.</t>
        </r>
      </text>
    </comment>
    <comment ref="A1" authorId="2">
      <text>
        <r>
          <rPr>
            <b/>
            <sz val="8"/>
            <rFont val="Tahoma"/>
            <family val="2"/>
          </rPr>
          <t>This explains the degree of relationship between the dependent and independent variables.</t>
        </r>
      </text>
    </comment>
    <comment ref="A1" authorId="2">
      <text>
        <r>
          <rPr>
            <b/>
            <sz val="8"/>
            <rFont val="Tahoma"/>
            <family val="2"/>
          </rPr>
          <t>Enter the confidence level to be used in the confidence and prediction intervals.</t>
        </r>
      </text>
    </comment>
    <comment ref="A1" authorId="2">
      <text>
        <r>
          <rPr>
            <b/>
            <sz val="8"/>
            <rFont val="Tahoma"/>
            <family val="2"/>
          </rPr>
          <t>The X-data is the independent variable from which a prediction is made.</t>
        </r>
      </text>
    </comment>
    <comment ref="C2" authorId="0">
      <text>
        <r>
          <rPr>
            <b/>
            <sz val="8"/>
            <rFont val="Tahoma"/>
            <family val="2"/>
          </rPr>
          <t>The Y-data is the dependent variable that is being predicted by the regression equation.</t>
        </r>
      </text>
    </comment>
    <comment ref="A1" authorId="2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F10" authorId="1">
      <text>
        <r>
          <rPr>
            <b/>
            <sz val="8"/>
            <rFont val="Tahoma"/>
            <family val="2"/>
          </rPr>
          <t>A one unit change in X results in a change in Y equal to the value of the slope.</t>
        </r>
      </text>
    </comment>
    <comment ref="F25" authorId="1">
      <text>
        <r>
          <rPr>
            <b/>
            <sz val="8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F7" authorId="1">
      <text>
        <r>
          <rPr>
            <b/>
            <sz val="8"/>
            <rFont val="Tahoma"/>
            <family val="2"/>
          </rPr>
          <t>A measure of dispersion of the data around the regression line.   Similar to standard deviation, for a given prediction you would expect with 95% confidence that the prediction would be with 2 standard errors of the regression line.</t>
        </r>
      </text>
    </comment>
  </commentList>
</comments>
</file>

<file path=xl/sharedStrings.xml><?xml version="1.0" encoding="utf-8"?>
<sst xmlns="http://schemas.openxmlformats.org/spreadsheetml/2006/main" count="251" uniqueCount="250">
  <si>
    <t>Level of Significance</t>
  </si>
  <si>
    <t>Decision</t>
  </si>
  <si>
    <t>Correlation &amp; Regression</t>
  </si>
  <si>
    <t>Observation</t>
  </si>
  <si>
    <t>X-Data</t>
  </si>
  <si>
    <t>Y-Data</t>
  </si>
  <si>
    <t>REGRESSION STATISTICS</t>
  </si>
  <si>
    <t>Observations</t>
  </si>
  <si>
    <t>Correlation coefficient (r)</t>
  </si>
  <si>
    <t>Coefficient of determination (r-squared)</t>
  </si>
  <si>
    <t>Standard error of the estimate</t>
  </si>
  <si>
    <t>REGRESSION EQUATION</t>
  </si>
  <si>
    <t>Slope</t>
  </si>
  <si>
    <t>Intercept</t>
  </si>
  <si>
    <t>HYPOTHESIS TEST FOR CORRELATION</t>
  </si>
  <si>
    <t>Null hypothesis:  Slope = 0 (no correlation)</t>
  </si>
  <si>
    <t>t-Statistic (computed)</t>
  </si>
  <si>
    <t>p-value</t>
  </si>
  <si>
    <t>Conclusion</t>
  </si>
  <si>
    <t>PREDICTING WITH THE REGRESSION EQUATION</t>
  </si>
  <si>
    <t>X value</t>
  </si>
  <si>
    <t>Predicted Y value</t>
  </si>
  <si>
    <t>ANOVA</t>
  </si>
  <si>
    <t>SS</t>
  </si>
  <si>
    <t>df</t>
  </si>
  <si>
    <t>MS</t>
  </si>
  <si>
    <t>F</t>
  </si>
  <si>
    <t>F crit</t>
  </si>
  <si>
    <t>Error</t>
  </si>
  <si>
    <t>Total</t>
  </si>
  <si>
    <t>Regression</t>
  </si>
  <si>
    <t>Variable</t>
  </si>
  <si>
    <t>(X-XBar)^2</t>
  </si>
  <si>
    <t>Confidence Level</t>
  </si>
  <si>
    <t xml:space="preserve">          Confidence Interval</t>
  </si>
  <si>
    <t xml:space="preserve">          Prediction Interval</t>
  </si>
  <si>
    <t>+</t>
  </si>
  <si>
    <t>Step 1:  input the data (note which is the dependent variable)</t>
  </si>
  <si>
    <t>Step 2:  assess the scatter diagram for linearity (if not linear, STOP)</t>
  </si>
  <si>
    <t>Step 3:  hypothesis test for correlation (if correlation does not exist, STOP)</t>
  </si>
  <si>
    <t>Step 4:  evaluate regression statistics (if correlation is weak, reconsider its value)</t>
  </si>
  <si>
    <t>CORRELATION GUIDELINES</t>
  </si>
  <si>
    <t>Obs 1</t>
  </si>
  <si>
    <t>Obs 2</t>
  </si>
  <si>
    <t>Obs 3</t>
  </si>
  <si>
    <t>Obs 4</t>
  </si>
  <si>
    <t>Obs 5</t>
  </si>
  <si>
    <t>Obs 6</t>
  </si>
  <si>
    <t>Obs 7</t>
  </si>
  <si>
    <t>Obs 8</t>
  </si>
  <si>
    <t>Obs 9</t>
  </si>
  <si>
    <t>Obs 10</t>
  </si>
  <si>
    <t>Obs 11</t>
  </si>
  <si>
    <t>Obs 12</t>
  </si>
  <si>
    <t>Obs 13</t>
  </si>
  <si>
    <t>Obs 14</t>
  </si>
  <si>
    <t>Obs 15</t>
  </si>
  <si>
    <t>Obs 16</t>
  </si>
  <si>
    <t>Obs 17</t>
  </si>
  <si>
    <t>Obs 18</t>
  </si>
  <si>
    <t>Obs 19</t>
  </si>
  <si>
    <t>Obs 20</t>
  </si>
  <si>
    <t>Obs 21</t>
  </si>
  <si>
    <t>Obs 22</t>
  </si>
  <si>
    <t>Obs 23</t>
  </si>
  <si>
    <t>Obs 24</t>
  </si>
  <si>
    <t>Obs 25</t>
  </si>
  <si>
    <t>Obs 26</t>
  </si>
  <si>
    <t>Obs 27</t>
  </si>
  <si>
    <t>Obs 28</t>
  </si>
  <si>
    <t>Obs 29</t>
  </si>
  <si>
    <t>Obs 30</t>
  </si>
  <si>
    <t>Obs 31</t>
  </si>
  <si>
    <t>Obs 32</t>
  </si>
  <si>
    <t>Obs 33</t>
  </si>
  <si>
    <t>Obs 34</t>
  </si>
  <si>
    <t>Obs 35</t>
  </si>
  <si>
    <t>Obs 36</t>
  </si>
  <si>
    <t>Obs 37</t>
  </si>
  <si>
    <t>Obs 38</t>
  </si>
  <si>
    <t>Obs 39</t>
  </si>
  <si>
    <t>Obs 40</t>
  </si>
  <si>
    <t>Obs 41</t>
  </si>
  <si>
    <t>Obs 42</t>
  </si>
  <si>
    <t>Obs 43</t>
  </si>
  <si>
    <t>Obs 44</t>
  </si>
  <si>
    <t>Obs 45</t>
  </si>
  <si>
    <t>Obs 46</t>
  </si>
  <si>
    <t>Obs 47</t>
  </si>
  <si>
    <t>Obs 48</t>
  </si>
  <si>
    <t>Obs 49</t>
  </si>
  <si>
    <t>Obs 50</t>
  </si>
  <si>
    <t>Obs 51</t>
  </si>
  <si>
    <t>Obs 52</t>
  </si>
  <si>
    <t>Obs 53</t>
  </si>
  <si>
    <t>Obs 54</t>
  </si>
  <si>
    <t>Obs 55</t>
  </si>
  <si>
    <t>Obs 56</t>
  </si>
  <si>
    <t>Obs 57</t>
  </si>
  <si>
    <t>Obs 58</t>
  </si>
  <si>
    <t>Obs 59</t>
  </si>
  <si>
    <t>Obs 60</t>
  </si>
  <si>
    <t>Obs 61</t>
  </si>
  <si>
    <t>Obs 62</t>
  </si>
  <si>
    <t>Obs 63</t>
  </si>
  <si>
    <t>Obs 64</t>
  </si>
  <si>
    <t>Obs 65</t>
  </si>
  <si>
    <t>Obs 66</t>
  </si>
  <si>
    <t>Obs 67</t>
  </si>
  <si>
    <t>Obs 68</t>
  </si>
  <si>
    <t>Obs 69</t>
  </si>
  <si>
    <t>Obs 70</t>
  </si>
  <si>
    <t>Obs 71</t>
  </si>
  <si>
    <t>Obs 72</t>
  </si>
  <si>
    <t>Obs 73</t>
  </si>
  <si>
    <t>Obs 74</t>
  </si>
  <si>
    <t>Obs 75</t>
  </si>
  <si>
    <t>Obs 76</t>
  </si>
  <si>
    <t>Obs 77</t>
  </si>
  <si>
    <t>Obs 78</t>
  </si>
  <si>
    <t>Obs 79</t>
  </si>
  <si>
    <t>Obs 80</t>
  </si>
  <si>
    <t>Obs 81</t>
  </si>
  <si>
    <t>Obs 82</t>
  </si>
  <si>
    <t>Obs 83</t>
  </si>
  <si>
    <t>Obs 84</t>
  </si>
  <si>
    <t>Obs 85</t>
  </si>
  <si>
    <t>Obs 86</t>
  </si>
  <si>
    <t>Obs 87</t>
  </si>
  <si>
    <t>Obs 88</t>
  </si>
  <si>
    <t>Obs 89</t>
  </si>
  <si>
    <t>Obs 90</t>
  </si>
  <si>
    <t>Obs 91</t>
  </si>
  <si>
    <t>Obs 92</t>
  </si>
  <si>
    <t>Obs 93</t>
  </si>
  <si>
    <t>Obs 94</t>
  </si>
  <si>
    <t>Obs 95</t>
  </si>
  <si>
    <t>Obs 96</t>
  </si>
  <si>
    <t>Obs 97</t>
  </si>
  <si>
    <t>Obs 98</t>
  </si>
  <si>
    <t>Obs 99</t>
  </si>
  <si>
    <t>Obs 100</t>
  </si>
  <si>
    <t>Obs 101</t>
  </si>
  <si>
    <t>Obs 102</t>
  </si>
  <si>
    <t>Obs 103</t>
  </si>
  <si>
    <t>Obs 104</t>
  </si>
  <si>
    <t>Obs 105</t>
  </si>
  <si>
    <t>Obs 106</t>
  </si>
  <si>
    <t>Obs 107</t>
  </si>
  <si>
    <t>Obs 108</t>
  </si>
  <si>
    <t>Obs 109</t>
  </si>
  <si>
    <t>Obs 110</t>
  </si>
  <si>
    <t>Obs 111</t>
  </si>
  <si>
    <t>Obs 112</t>
  </si>
  <si>
    <t>Obs 113</t>
  </si>
  <si>
    <t>Obs 114</t>
  </si>
  <si>
    <t>Obs 115</t>
  </si>
  <si>
    <t>Obs 116</t>
  </si>
  <si>
    <t>Obs 117</t>
  </si>
  <si>
    <t>Obs 118</t>
  </si>
  <si>
    <t>Obs 119</t>
  </si>
  <si>
    <t>Obs 120</t>
  </si>
  <si>
    <t>Obs 121</t>
  </si>
  <si>
    <t>Obs 122</t>
  </si>
  <si>
    <t>Obs 123</t>
  </si>
  <si>
    <t>Obs 124</t>
  </si>
  <si>
    <t>Obs 125</t>
  </si>
  <si>
    <t>Data</t>
  </si>
  <si>
    <t xml:space="preserve">  ©2007 DrJimMirabella.com</t>
  </si>
  <si>
    <t>Obs 126</t>
  </si>
  <si>
    <t>Obs 127</t>
  </si>
  <si>
    <t>Obs 128</t>
  </si>
  <si>
    <t>Obs 129</t>
  </si>
  <si>
    <t>Obs 130</t>
  </si>
  <si>
    <t>Obs 131</t>
  </si>
  <si>
    <t>Obs 132</t>
  </si>
  <si>
    <t>Obs 133</t>
  </si>
  <si>
    <t>Obs 134</t>
  </si>
  <si>
    <t>Obs 135</t>
  </si>
  <si>
    <t>Obs 136</t>
  </si>
  <si>
    <t>Obs 137</t>
  </si>
  <si>
    <t>Obs 138</t>
  </si>
  <si>
    <t>Obs 139</t>
  </si>
  <si>
    <t>Obs 140</t>
  </si>
  <si>
    <t>Obs 141</t>
  </si>
  <si>
    <t>Obs 142</t>
  </si>
  <si>
    <t>Obs 143</t>
  </si>
  <si>
    <t>Obs 144</t>
  </si>
  <si>
    <t>Obs 145</t>
  </si>
  <si>
    <t>Obs 146</t>
  </si>
  <si>
    <t>Obs 147</t>
  </si>
  <si>
    <t>Obs 148</t>
  </si>
  <si>
    <t>Obs 149</t>
  </si>
  <si>
    <t>Obs 150</t>
  </si>
  <si>
    <t>Obs 151</t>
  </si>
  <si>
    <t>Obs 152</t>
  </si>
  <si>
    <t>Obs 153</t>
  </si>
  <si>
    <t>Obs 154</t>
  </si>
  <si>
    <t>Obs 155</t>
  </si>
  <si>
    <t>Obs 156</t>
  </si>
  <si>
    <t>Obs 157</t>
  </si>
  <si>
    <t>Obs 158</t>
  </si>
  <si>
    <t>Obs 159</t>
  </si>
  <si>
    <t>Obs 160</t>
  </si>
  <si>
    <t>Obs 161</t>
  </si>
  <si>
    <t>Obs 162</t>
  </si>
  <si>
    <t>Obs 163</t>
  </si>
  <si>
    <t>Obs 164</t>
  </si>
  <si>
    <t>Obs 165</t>
  </si>
  <si>
    <t>Obs 166</t>
  </si>
  <si>
    <t>Obs 167</t>
  </si>
  <si>
    <t>Obs 168</t>
  </si>
  <si>
    <t>Obs 169</t>
  </si>
  <si>
    <t>Obs 170</t>
  </si>
  <si>
    <t>Obs 171</t>
  </si>
  <si>
    <t>Obs 172</t>
  </si>
  <si>
    <t>Obs 173</t>
  </si>
  <si>
    <t>Obs 174</t>
  </si>
  <si>
    <t>Obs 175</t>
  </si>
  <si>
    <t>Obs 176</t>
  </si>
  <si>
    <t>Obs 177</t>
  </si>
  <si>
    <t>Obs 178</t>
  </si>
  <si>
    <t>Obs 179</t>
  </si>
  <si>
    <t>Obs 180</t>
  </si>
  <si>
    <t>Obs 181</t>
  </si>
  <si>
    <t>Obs 182</t>
  </si>
  <si>
    <t>Obs 183</t>
  </si>
  <si>
    <t>Obs 184</t>
  </si>
  <si>
    <t>Obs 185</t>
  </si>
  <si>
    <t>Obs 186</t>
  </si>
  <si>
    <t>Obs 187</t>
  </si>
  <si>
    <t>Obs 188</t>
  </si>
  <si>
    <t>Obs 189</t>
  </si>
  <si>
    <t>Obs 190</t>
  </si>
  <si>
    <t>Obs 191</t>
  </si>
  <si>
    <t>Obs 192</t>
  </si>
  <si>
    <t>Obs 193</t>
  </si>
  <si>
    <t>Obs 194</t>
  </si>
  <si>
    <t>Obs 195</t>
  </si>
  <si>
    <t>Obs 196</t>
  </si>
  <si>
    <t>Obs 197</t>
  </si>
  <si>
    <t>Obs 198</t>
  </si>
  <si>
    <t>Obs 199</t>
  </si>
  <si>
    <t>Obs 200</t>
  </si>
  <si>
    <t>APPR</t>
  </si>
  <si>
    <t>PRICE</t>
  </si>
  <si>
    <t>a) The correlation coefficient = .954, which indicates a very strong positive correlation.</t>
  </si>
  <si>
    <t>b) PRICE = 8335.829 + .961 (APPRAISAL)</t>
  </si>
  <si>
    <t>c) Coefficient of determination = 91%, meaning that 91% of variability in the Price can be explained by the regression model.</t>
  </si>
  <si>
    <t>d) For an appraised value of $250,000, we would predict a sales price of $248,464.63.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</si>
</sst>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%"/>
    <numFmt numFmtId="169" formatCode="0.0"/>
    <numFmt numFmtId="170" formatCode="0.00000000"/>
    <numFmt numFmtId="171" formatCode="0.0000000"/>
    <numFmt numFmtId="172" formatCode="0.0000000000"/>
    <numFmt numFmtId="173" formatCode="0.000000000"/>
    <numFmt numFmtId="174" formatCode="0.00000000000"/>
    <numFmt numFmtId="175" formatCode="0.000000000000"/>
    <numFmt numFmtId="176" formatCode=".00%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sz val="16"/>
      <color indexed="12"/>
      <name val="Arial"/>
      <family val="2"/>
    </font>
    <font>
      <b/>
      <sz val="16"/>
      <color indexed="20"/>
      <name val="Arial"/>
      <family val="2"/>
    </font>
    <font>
      <b/>
      <u val="double"/>
      <sz val="16"/>
      <name val="Arial"/>
      <family val="2"/>
    </font>
    <font>
      <sz val="15.75"/>
      <color indexed="8"/>
      <name val="Arial"/>
      <family val="2"/>
    </font>
    <font>
      <sz val="10.25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1" fontId="0" fillId="0" borderId="0" xfId="0" applyNumberFormat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9" fontId="0" fillId="33" borderId="0" xfId="58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3" fillId="35" borderId="0" xfId="0" applyFont="1" applyFill="1" applyAlignment="1" applyProtection="1">
      <alignment horizontal="left"/>
      <protection/>
    </xf>
    <xf numFmtId="0" fontId="0" fillId="35" borderId="0" xfId="0" applyFill="1" applyAlignment="1" applyProtection="1">
      <alignment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/>
      <protection/>
    </xf>
    <xf numFmtId="164" fontId="1" fillId="35" borderId="13" xfId="0" applyNumberFormat="1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/>
      <protection/>
    </xf>
    <xf numFmtId="164" fontId="1" fillId="35" borderId="15" xfId="0" applyNumberFormat="1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1" fillId="35" borderId="14" xfId="0" applyFont="1" applyFill="1" applyBorder="1" applyAlignment="1" applyProtection="1" quotePrefix="1">
      <alignment horizontal="center"/>
      <protection/>
    </xf>
    <xf numFmtId="0" fontId="0" fillId="35" borderId="14" xfId="0" applyFill="1" applyBorder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/>
      <protection/>
    </xf>
    <xf numFmtId="164" fontId="1" fillId="35" borderId="16" xfId="0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center"/>
      <protection/>
    </xf>
    <xf numFmtId="0" fontId="2" fillId="35" borderId="16" xfId="0" applyFont="1" applyFill="1" applyBorder="1" applyAlignment="1" applyProtection="1">
      <alignment horizontal="center"/>
      <protection/>
    </xf>
    <xf numFmtId="165" fontId="0" fillId="35" borderId="0" xfId="0" applyNumberForma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1" fillId="35" borderId="16" xfId="0" applyFont="1" applyFill="1" applyBorder="1" applyAlignment="1" applyProtection="1">
      <alignment horizontal="left"/>
      <protection/>
    </xf>
    <xf numFmtId="0" fontId="0" fillId="35" borderId="16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 horizontal="left"/>
      <protection/>
    </xf>
    <xf numFmtId="0" fontId="5" fillId="35" borderId="18" xfId="0" applyFont="1" applyFill="1" applyBorder="1" applyAlignment="1" applyProtection="1">
      <alignment horizontal="right"/>
      <protection/>
    </xf>
    <xf numFmtId="0" fontId="5" fillId="35" borderId="19" xfId="0" applyFont="1" applyFill="1" applyBorder="1" applyAlignment="1" applyProtection="1">
      <alignment horizontal="right"/>
      <protection/>
    </xf>
    <xf numFmtId="0" fontId="0" fillId="35" borderId="12" xfId="0" applyFill="1" applyBorder="1" applyAlignment="1" applyProtection="1">
      <alignment/>
      <protection/>
    </xf>
    <xf numFmtId="165" fontId="1" fillId="35" borderId="0" xfId="0" applyNumberFormat="1" applyFont="1" applyFill="1" applyBorder="1" applyAlignment="1" applyProtection="1">
      <alignment/>
      <protection/>
    </xf>
    <xf numFmtId="0" fontId="1" fillId="35" borderId="0" xfId="0" applyNumberFormat="1" applyFont="1" applyFill="1" applyBorder="1" applyAlignment="1" applyProtection="1">
      <alignment/>
      <protection/>
    </xf>
    <xf numFmtId="165" fontId="1" fillId="35" borderId="13" xfId="0" applyNumberFormat="1" applyFont="1" applyFill="1" applyBorder="1" applyAlignment="1" applyProtection="1">
      <alignment/>
      <protection/>
    </xf>
    <xf numFmtId="165" fontId="1" fillId="35" borderId="13" xfId="0" applyNumberFormat="1" applyFont="1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165" fontId="1" fillId="35" borderId="16" xfId="0" applyNumberFormat="1" applyFont="1" applyFill="1" applyBorder="1" applyAlignment="1" applyProtection="1">
      <alignment/>
      <protection/>
    </xf>
    <xf numFmtId="0" fontId="1" fillId="35" borderId="16" xfId="0" applyNumberFormat="1" applyFont="1" applyFill="1" applyBorder="1" applyAlignment="1" applyProtection="1">
      <alignment/>
      <protection/>
    </xf>
    <xf numFmtId="0" fontId="1" fillId="35" borderId="15" xfId="0" applyNumberFormat="1" applyFont="1" applyFill="1" applyBorder="1" applyAlignment="1" applyProtection="1">
      <alignment/>
      <protection/>
    </xf>
    <xf numFmtId="165" fontId="1" fillId="35" borderId="0" xfId="0" applyNumberFormat="1" applyFont="1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0" fillId="34" borderId="12" xfId="55" applyFont="1" applyFill="1" applyBorder="1" applyAlignment="1" applyProtection="1">
      <alignment horizontal="center"/>
      <protection locked="0"/>
    </xf>
    <xf numFmtId="0" fontId="6" fillId="33" borderId="10" xfId="55" applyFont="1" applyFill="1" applyBorder="1" applyProtection="1">
      <alignment/>
      <protection locked="0"/>
    </xf>
    <xf numFmtId="0" fontId="2" fillId="34" borderId="20" xfId="55" applyFont="1" applyFill="1" applyBorder="1" applyAlignment="1" applyProtection="1">
      <alignment horizontal="center"/>
      <protection locked="0"/>
    </xf>
    <xf numFmtId="0" fontId="2" fillId="34" borderId="11" xfId="55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3" fillId="7" borderId="21" xfId="0" applyFont="1" applyFill="1" applyBorder="1" applyAlignment="1" applyProtection="1">
      <alignment/>
      <protection/>
    </xf>
    <xf numFmtId="0" fontId="13" fillId="7" borderId="23" xfId="0" applyFont="1" applyFill="1" applyBorder="1" applyAlignment="1" applyProtection="1">
      <alignment/>
      <protection/>
    </xf>
    <xf numFmtId="0" fontId="13" fillId="7" borderId="22" xfId="0" applyFont="1" applyFill="1" applyBorder="1" applyAlignment="1" applyProtection="1">
      <alignment/>
      <protection/>
    </xf>
    <xf numFmtId="9" fontId="1" fillId="35" borderId="13" xfId="58" applyFont="1" applyFill="1" applyBorder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3" borderId="0" xfId="55" applyNumberFormat="1" applyFont="1" applyFill="1" applyBorder="1" applyAlignment="1" applyProtection="1">
      <alignment horizontal="center"/>
      <protection locked="0"/>
    </xf>
    <xf numFmtId="0" fontId="0" fillId="33" borderId="13" xfId="55" applyNumberFormat="1" applyFont="1" applyFill="1" applyBorder="1" applyAlignment="1" applyProtection="1">
      <alignment horizontal="center"/>
      <protection locked="0"/>
    </xf>
    <xf numFmtId="0" fontId="0" fillId="33" borderId="0" xfId="0" applyNumberFormat="1" applyFill="1" applyBorder="1" applyAlignment="1" applyProtection="1">
      <alignment horizontal="center"/>
      <protection locked="0"/>
    </xf>
    <xf numFmtId="0" fontId="0" fillId="33" borderId="13" xfId="0" applyNumberFormat="1" applyFill="1" applyBorder="1" applyAlignment="1" applyProtection="1">
      <alignment horizontal="center"/>
      <protection locked="0"/>
    </xf>
    <xf numFmtId="0" fontId="0" fillId="33" borderId="16" xfId="0" applyNumberFormat="1" applyFill="1" applyBorder="1" applyAlignment="1" applyProtection="1">
      <alignment horizontal="center"/>
      <protection locked="0"/>
    </xf>
    <xf numFmtId="0" fontId="0" fillId="33" borderId="15" xfId="0" applyNumberFormat="1" applyFill="1" applyBorder="1" applyAlignment="1" applyProtection="1">
      <alignment horizontal="center"/>
      <protection locked="0"/>
    </xf>
    <xf numFmtId="0" fontId="1" fillId="35" borderId="0" xfId="55" applyFont="1" applyFill="1" applyAlignment="1" applyProtection="1">
      <alignment horizontal="center"/>
      <protection/>
    </xf>
    <xf numFmtId="0" fontId="0" fillId="34" borderId="14" xfId="55" applyFont="1" applyFill="1" applyBorder="1" applyAlignment="1" applyProtection="1">
      <alignment horizontal="center"/>
      <protection locked="0"/>
    </xf>
    <xf numFmtId="0" fontId="49" fillId="0" borderId="0" xfId="0" applyFont="1" applyAlignment="1" applyProtection="1">
      <alignment/>
      <protection locked="0"/>
    </xf>
    <xf numFmtId="0" fontId="2" fillId="35" borderId="10" xfId="0" applyFont="1" applyFill="1" applyBorder="1" applyAlignment="1" applyProtection="1">
      <alignment horizontal="center"/>
      <protection/>
    </xf>
    <xf numFmtId="0" fontId="2" fillId="35" borderId="2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 vertical="center" textRotation="90"/>
      <protection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tat week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1725"/>
          <c:w val="0.9835"/>
          <c:h val="0.95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Correlation!$C$3</c:f>
              <c:strCache>
                <c:ptCount val="1"/>
                <c:pt idx="0">
                  <c:v>PRICE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Correlation!$B$4:$B$203</c:f>
              <c:numCache>
                <c:ptCount val="200"/>
                <c:pt idx="0">
                  <c:v>237000</c:v>
                </c:pt>
                <c:pt idx="1">
                  <c:v>164000</c:v>
                </c:pt>
                <c:pt idx="2">
                  <c:v>219000</c:v>
                </c:pt>
                <c:pt idx="3">
                  <c:v>194000</c:v>
                </c:pt>
                <c:pt idx="4">
                  <c:v>127000</c:v>
                </c:pt>
                <c:pt idx="5">
                  <c:v>223000</c:v>
                </c:pt>
                <c:pt idx="6">
                  <c:v>298000</c:v>
                </c:pt>
                <c:pt idx="7">
                  <c:v>249000</c:v>
                </c:pt>
                <c:pt idx="8">
                  <c:v>202000</c:v>
                </c:pt>
                <c:pt idx="9">
                  <c:v>245000</c:v>
                </c:pt>
                <c:pt idx="10">
                  <c:v>269000</c:v>
                </c:pt>
                <c:pt idx="11">
                  <c:v>193000</c:v>
                </c:pt>
                <c:pt idx="12">
                  <c:v>250000</c:v>
                </c:pt>
                <c:pt idx="13">
                  <c:v>228000</c:v>
                </c:pt>
                <c:pt idx="14">
                  <c:v>180000</c:v>
                </c:pt>
                <c:pt idx="15">
                  <c:v>261000</c:v>
                </c:pt>
                <c:pt idx="16">
                  <c:v>161000</c:v>
                </c:pt>
                <c:pt idx="17">
                  <c:v>193000</c:v>
                </c:pt>
                <c:pt idx="18">
                  <c:v>186000</c:v>
                </c:pt>
                <c:pt idx="19">
                  <c:v>196000</c:v>
                </c:pt>
                <c:pt idx="20">
                  <c:v>237000</c:v>
                </c:pt>
                <c:pt idx="21">
                  <c:v>182000</c:v>
                </c:pt>
                <c:pt idx="22">
                  <c:v>197000</c:v>
                </c:pt>
                <c:pt idx="23">
                  <c:v>309000</c:v>
                </c:pt>
                <c:pt idx="24">
                  <c:v>164000</c:v>
                </c:pt>
                <c:pt idx="25">
                  <c:v>178000</c:v>
                </c:pt>
                <c:pt idx="26">
                  <c:v>245000</c:v>
                </c:pt>
                <c:pt idx="27">
                  <c:v>223000</c:v>
                </c:pt>
                <c:pt idx="28">
                  <c:v>172000</c:v>
                </c:pt>
                <c:pt idx="29">
                  <c:v>225000</c:v>
                </c:pt>
                <c:pt idx="30">
                  <c:v>199000</c:v>
                </c:pt>
                <c:pt idx="31">
                  <c:v>239000</c:v>
                </c:pt>
                <c:pt idx="32">
                  <c:v>160000</c:v>
                </c:pt>
                <c:pt idx="33">
                  <c:v>171000</c:v>
                </c:pt>
                <c:pt idx="34">
                  <c:v>178000</c:v>
                </c:pt>
                <c:pt idx="35">
                  <c:v>210000</c:v>
                </c:pt>
                <c:pt idx="36">
                  <c:v>304000</c:v>
                </c:pt>
                <c:pt idx="37">
                  <c:v>195000</c:v>
                </c:pt>
                <c:pt idx="38">
                  <c:v>267000</c:v>
                </c:pt>
                <c:pt idx="39">
                  <c:v>202000</c:v>
                </c:pt>
                <c:pt idx="40">
                  <c:v>228000</c:v>
                </c:pt>
                <c:pt idx="41">
                  <c:v>195000</c:v>
                </c:pt>
                <c:pt idx="42">
                  <c:v>202000</c:v>
                </c:pt>
                <c:pt idx="43">
                  <c:v>174000</c:v>
                </c:pt>
                <c:pt idx="44">
                  <c:v>305000</c:v>
                </c:pt>
                <c:pt idx="45">
                  <c:v>267000</c:v>
                </c:pt>
                <c:pt idx="46">
                  <c:v>224000</c:v>
                </c:pt>
                <c:pt idx="47">
                  <c:v>171000</c:v>
                </c:pt>
                <c:pt idx="48">
                  <c:v>217000</c:v>
                </c:pt>
                <c:pt idx="49">
                  <c:v>193000</c:v>
                </c:pt>
                <c:pt idx="50">
                  <c:v>236000</c:v>
                </c:pt>
                <c:pt idx="51">
                  <c:v>173000</c:v>
                </c:pt>
                <c:pt idx="52">
                  <c:v>253000</c:v>
                </c:pt>
                <c:pt idx="53">
                  <c:v>248000</c:v>
                </c:pt>
                <c:pt idx="54">
                  <c:v>148000</c:v>
                </c:pt>
                <c:pt idx="55">
                  <c:v>178000</c:v>
                </c:pt>
                <c:pt idx="56">
                  <c:v>231000</c:v>
                </c:pt>
                <c:pt idx="57">
                  <c:v>169000</c:v>
                </c:pt>
                <c:pt idx="58">
                  <c:v>192000</c:v>
                </c:pt>
                <c:pt idx="59">
                  <c:v>296000</c:v>
                </c:pt>
                <c:pt idx="60">
                  <c:v>276000</c:v>
                </c:pt>
                <c:pt idx="61">
                  <c:v>158000</c:v>
                </c:pt>
                <c:pt idx="62">
                  <c:v>228000</c:v>
                </c:pt>
                <c:pt idx="63">
                  <c:v>216000</c:v>
                </c:pt>
                <c:pt idx="64">
                  <c:v>197000</c:v>
                </c:pt>
                <c:pt idx="65">
                  <c:v>263000</c:v>
                </c:pt>
                <c:pt idx="66">
                  <c:v>214000</c:v>
                </c:pt>
                <c:pt idx="67">
                  <c:v>218000</c:v>
                </c:pt>
                <c:pt idx="68">
                  <c:v>306000</c:v>
                </c:pt>
                <c:pt idx="69">
                  <c:v>183000</c:v>
                </c:pt>
                <c:pt idx="70">
                  <c:v>234000</c:v>
                </c:pt>
                <c:pt idx="71">
                  <c:v>131000</c:v>
                </c:pt>
                <c:pt idx="72">
                  <c:v>249000</c:v>
                </c:pt>
                <c:pt idx="73">
                  <c:v>173000</c:v>
                </c:pt>
                <c:pt idx="74">
                  <c:v>230000</c:v>
                </c:pt>
                <c:pt idx="75">
                  <c:v>203000</c:v>
                </c:pt>
                <c:pt idx="76">
                  <c:v>133000</c:v>
                </c:pt>
                <c:pt idx="77">
                  <c:v>234000</c:v>
                </c:pt>
                <c:pt idx="78">
                  <c:v>313000</c:v>
                </c:pt>
                <c:pt idx="79">
                  <c:v>261000</c:v>
                </c:pt>
                <c:pt idx="80">
                  <c:v>212000</c:v>
                </c:pt>
                <c:pt idx="81">
                  <c:v>256000</c:v>
                </c:pt>
                <c:pt idx="82">
                  <c:v>281000</c:v>
                </c:pt>
                <c:pt idx="83">
                  <c:v>202000</c:v>
                </c:pt>
                <c:pt idx="84">
                  <c:v>238000</c:v>
                </c:pt>
                <c:pt idx="85">
                  <c:v>189000</c:v>
                </c:pt>
                <c:pt idx="86">
                  <c:v>273000</c:v>
                </c:pt>
                <c:pt idx="87">
                  <c:v>168000</c:v>
                </c:pt>
                <c:pt idx="88">
                  <c:v>203000</c:v>
                </c:pt>
                <c:pt idx="89">
                  <c:v>194000</c:v>
                </c:pt>
                <c:pt idx="90">
                  <c:v>205000</c:v>
                </c:pt>
                <c:pt idx="91">
                  <c:v>247000</c:v>
                </c:pt>
                <c:pt idx="92">
                  <c:v>190000</c:v>
                </c:pt>
                <c:pt idx="93">
                  <c:v>206000</c:v>
                </c:pt>
                <c:pt idx="94">
                  <c:v>323000</c:v>
                </c:pt>
                <c:pt idx="95">
                  <c:v>197000</c:v>
                </c:pt>
                <c:pt idx="96">
                  <c:v>207000</c:v>
                </c:pt>
                <c:pt idx="97">
                  <c:v>251000</c:v>
                </c:pt>
                <c:pt idx="98">
                  <c:v>192000</c:v>
                </c:pt>
                <c:pt idx="99">
                  <c:v>208000</c:v>
                </c:pt>
              </c:numCache>
            </c:numRef>
          </c:xVal>
          <c:yVal>
            <c:numRef>
              <c:f>Correlation!$C$4:$C$203</c:f>
              <c:numCache>
                <c:ptCount val="200"/>
                <c:pt idx="0">
                  <c:v>263000</c:v>
                </c:pt>
                <c:pt idx="1">
                  <c:v>182000</c:v>
                </c:pt>
                <c:pt idx="2">
                  <c:v>242000</c:v>
                </c:pt>
                <c:pt idx="3">
                  <c:v>214000</c:v>
                </c:pt>
                <c:pt idx="4">
                  <c:v>140000</c:v>
                </c:pt>
                <c:pt idx="5">
                  <c:v>245000</c:v>
                </c:pt>
                <c:pt idx="6">
                  <c:v>300000</c:v>
                </c:pt>
                <c:pt idx="7">
                  <c:v>272000</c:v>
                </c:pt>
                <c:pt idx="8">
                  <c:v>221000</c:v>
                </c:pt>
                <c:pt idx="9">
                  <c:v>267000</c:v>
                </c:pt>
                <c:pt idx="10">
                  <c:v>292000</c:v>
                </c:pt>
                <c:pt idx="11">
                  <c:v>209000</c:v>
                </c:pt>
                <c:pt idx="12">
                  <c:v>271000</c:v>
                </c:pt>
                <c:pt idx="13">
                  <c:v>246000</c:v>
                </c:pt>
                <c:pt idx="14">
                  <c:v>194000</c:v>
                </c:pt>
                <c:pt idx="15">
                  <c:v>281000</c:v>
                </c:pt>
                <c:pt idx="16">
                  <c:v>173000</c:v>
                </c:pt>
                <c:pt idx="17">
                  <c:v>207000</c:v>
                </c:pt>
                <c:pt idx="18">
                  <c:v>199000</c:v>
                </c:pt>
                <c:pt idx="19">
                  <c:v>209000</c:v>
                </c:pt>
                <c:pt idx="20">
                  <c:v>252000</c:v>
                </c:pt>
                <c:pt idx="21">
                  <c:v>193000</c:v>
                </c:pt>
                <c:pt idx="22">
                  <c:v>209000</c:v>
                </c:pt>
                <c:pt idx="23">
                  <c:v>320000</c:v>
                </c:pt>
                <c:pt idx="24">
                  <c:v>173000</c:v>
                </c:pt>
                <c:pt idx="25">
                  <c:v>187000</c:v>
                </c:pt>
                <c:pt idx="26">
                  <c:v>257000</c:v>
                </c:pt>
                <c:pt idx="27">
                  <c:v>233000</c:v>
                </c:pt>
                <c:pt idx="28">
                  <c:v>180000</c:v>
                </c:pt>
                <c:pt idx="29">
                  <c:v>234000</c:v>
                </c:pt>
                <c:pt idx="30">
                  <c:v>207000</c:v>
                </c:pt>
                <c:pt idx="31">
                  <c:v>248000</c:v>
                </c:pt>
                <c:pt idx="32">
                  <c:v>166000</c:v>
                </c:pt>
                <c:pt idx="33">
                  <c:v>177000</c:v>
                </c:pt>
                <c:pt idx="34">
                  <c:v>183000</c:v>
                </c:pt>
                <c:pt idx="35">
                  <c:v>216000</c:v>
                </c:pt>
                <c:pt idx="36">
                  <c:v>312000</c:v>
                </c:pt>
                <c:pt idx="37">
                  <c:v>200000</c:v>
                </c:pt>
                <c:pt idx="38">
                  <c:v>273000</c:v>
                </c:pt>
                <c:pt idx="39">
                  <c:v>206000</c:v>
                </c:pt>
                <c:pt idx="40">
                  <c:v>232000</c:v>
                </c:pt>
                <c:pt idx="41">
                  <c:v>198000</c:v>
                </c:pt>
                <c:pt idx="42">
                  <c:v>205000</c:v>
                </c:pt>
                <c:pt idx="43">
                  <c:v>176000</c:v>
                </c:pt>
                <c:pt idx="44">
                  <c:v>308000</c:v>
                </c:pt>
                <c:pt idx="45">
                  <c:v>269000</c:v>
                </c:pt>
                <c:pt idx="46">
                  <c:v>225000</c:v>
                </c:pt>
                <c:pt idx="47">
                  <c:v>172000</c:v>
                </c:pt>
                <c:pt idx="48">
                  <c:v>217000</c:v>
                </c:pt>
                <c:pt idx="49">
                  <c:v>193000</c:v>
                </c:pt>
                <c:pt idx="50">
                  <c:v>236000</c:v>
                </c:pt>
                <c:pt idx="51">
                  <c:v>172000</c:v>
                </c:pt>
                <c:pt idx="52">
                  <c:v>251000</c:v>
                </c:pt>
                <c:pt idx="53">
                  <c:v>246000</c:v>
                </c:pt>
                <c:pt idx="54">
                  <c:v>147000</c:v>
                </c:pt>
                <c:pt idx="55">
                  <c:v>176000</c:v>
                </c:pt>
                <c:pt idx="56">
                  <c:v>228000</c:v>
                </c:pt>
                <c:pt idx="57">
                  <c:v>166000</c:v>
                </c:pt>
                <c:pt idx="58">
                  <c:v>189000</c:v>
                </c:pt>
                <c:pt idx="59">
                  <c:v>290000</c:v>
                </c:pt>
                <c:pt idx="60">
                  <c:v>270000</c:v>
                </c:pt>
                <c:pt idx="61">
                  <c:v>154000</c:v>
                </c:pt>
                <c:pt idx="62">
                  <c:v>222000</c:v>
                </c:pt>
                <c:pt idx="63">
                  <c:v>210000</c:v>
                </c:pt>
                <c:pt idx="64">
                  <c:v>191000</c:v>
                </c:pt>
                <c:pt idx="65">
                  <c:v>254000</c:v>
                </c:pt>
                <c:pt idx="66">
                  <c:v>207000</c:v>
                </c:pt>
                <c:pt idx="67">
                  <c:v>210000</c:v>
                </c:pt>
                <c:pt idx="68">
                  <c:v>294000</c:v>
                </c:pt>
                <c:pt idx="69">
                  <c:v>176000</c:v>
                </c:pt>
                <c:pt idx="70">
                  <c:v>224000</c:v>
                </c:pt>
                <c:pt idx="71">
                  <c:v>125000</c:v>
                </c:pt>
                <c:pt idx="72">
                  <c:v>237000</c:v>
                </c:pt>
                <c:pt idx="73">
                  <c:v>164000</c:v>
                </c:pt>
                <c:pt idx="74">
                  <c:v>218000</c:v>
                </c:pt>
                <c:pt idx="75">
                  <c:v>192000</c:v>
                </c:pt>
                <c:pt idx="76">
                  <c:v>126000</c:v>
                </c:pt>
                <c:pt idx="77">
                  <c:v>221000</c:v>
                </c:pt>
                <c:pt idx="78">
                  <c:v>295000</c:v>
                </c:pt>
                <c:pt idx="79">
                  <c:v>245000</c:v>
                </c:pt>
                <c:pt idx="80">
                  <c:v>199000</c:v>
                </c:pt>
                <c:pt idx="81">
                  <c:v>240000</c:v>
                </c:pt>
                <c:pt idx="82">
                  <c:v>263000</c:v>
                </c:pt>
                <c:pt idx="83">
                  <c:v>188000</c:v>
                </c:pt>
                <c:pt idx="84">
                  <c:v>221000</c:v>
                </c:pt>
                <c:pt idx="85">
                  <c:v>175000</c:v>
                </c:pt>
                <c:pt idx="86">
                  <c:v>253000</c:v>
                </c:pt>
                <c:pt idx="87">
                  <c:v>155000</c:v>
                </c:pt>
                <c:pt idx="88">
                  <c:v>187000</c:v>
                </c:pt>
                <c:pt idx="89">
                  <c:v>179000</c:v>
                </c:pt>
                <c:pt idx="90">
                  <c:v>188000</c:v>
                </c:pt>
                <c:pt idx="91">
                  <c:v>227000</c:v>
                </c:pt>
                <c:pt idx="92">
                  <c:v>174000</c:v>
                </c:pt>
                <c:pt idx="93">
                  <c:v>188000</c:v>
                </c:pt>
                <c:pt idx="94">
                  <c:v>294000</c:v>
                </c:pt>
                <c:pt idx="95">
                  <c:v>179000</c:v>
                </c:pt>
                <c:pt idx="96">
                  <c:v>188000</c:v>
                </c:pt>
                <c:pt idx="97">
                  <c:v>227000</c:v>
                </c:pt>
                <c:pt idx="98">
                  <c:v>174000</c:v>
                </c:pt>
                <c:pt idx="99">
                  <c:v>188000</c:v>
                </c:pt>
              </c:numCache>
            </c:numRef>
          </c:yVal>
          <c:smooth val="0"/>
        </c:ser>
        <c:axId val="21088200"/>
        <c:axId val="55576073"/>
      </c:scatterChart>
      <c:valAx>
        <c:axId val="2108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6073"/>
        <c:crosses val="autoZero"/>
        <c:crossBetween val="midCat"/>
        <c:dispUnits/>
      </c:valAx>
      <c:valAx>
        <c:axId val="55576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82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13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66700" y="266700"/>
        <a:ext cx="73152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t="s">
        <v>31</v>
      </c>
      <c r="D1" s="1" t="s">
        <v>32</v>
      </c>
    </row>
    <row r="2" spans="2:4" ht="12.75">
      <c r="B2">
        <v>27.4</v>
      </c>
      <c r="C2">
        <v>24.4</v>
      </c>
      <c r="D2" t="e">
        <f>(B2-#REF!)^2</f>
        <v>#REF!</v>
      </c>
    </row>
    <row r="3" spans="2:4" ht="12.75">
      <c r="B3">
        <v>27.2</v>
      </c>
      <c r="C3">
        <v>25.5</v>
      </c>
      <c r="D3" t="e">
        <f>(B3-#REF!)^2</f>
        <v>#REF!</v>
      </c>
    </row>
    <row r="4" spans="2:4" ht="12.75">
      <c r="B4">
        <v>24.1</v>
      </c>
      <c r="C4">
        <v>23</v>
      </c>
      <c r="D4" t="e">
        <f>(B4-#REF!)^2</f>
        <v>#REF!</v>
      </c>
    </row>
    <row r="5" spans="2:4" ht="12.75">
      <c r="B5">
        <v>22.7</v>
      </c>
      <c r="C5">
        <v>20.2</v>
      </c>
      <c r="D5" t="e">
        <f>(B5-#REF!)^2</f>
        <v>#REF!</v>
      </c>
    </row>
    <row r="6" spans="2:4" ht="12.75">
      <c r="B6">
        <v>22.1</v>
      </c>
      <c r="C6">
        <v>20.1</v>
      </c>
      <c r="D6" t="e">
        <f>(B6-#REF!)^2</f>
        <v>#REF!</v>
      </c>
    </row>
    <row r="7" spans="2:4" ht="12.75">
      <c r="B7">
        <v>18.3</v>
      </c>
      <c r="C7">
        <v>17.5</v>
      </c>
      <c r="D7" t="e">
        <f>(B7-#REF!)^2</f>
        <v>#REF!</v>
      </c>
    </row>
    <row r="8" spans="2:4" ht="12.75">
      <c r="B8">
        <v>17.5</v>
      </c>
      <c r="C8">
        <v>16.1</v>
      </c>
      <c r="D8" t="e">
        <f>(B8-#REF!)^2</f>
        <v>#REF!</v>
      </c>
    </row>
    <row r="9" spans="2:4" ht="12.75">
      <c r="B9">
        <v>17.5</v>
      </c>
      <c r="C9">
        <v>13.3</v>
      </c>
      <c r="D9" t="e">
        <f>(B9-#REF!)^2</f>
        <v>#REF!</v>
      </c>
    </row>
    <row r="10" spans="2:4" ht="12.75">
      <c r="B10">
        <v>16.8</v>
      </c>
      <c r="C10">
        <v>14.7</v>
      </c>
      <c r="D10" t="e">
        <f>(B10-#REF!)^2</f>
        <v>#REF!</v>
      </c>
    </row>
    <row r="11" spans="2:4" ht="12.75">
      <c r="B11">
        <v>16.5</v>
      </c>
      <c r="C11">
        <v>13.6</v>
      </c>
      <c r="D11" t="e">
        <f>(B11-#REF!)^2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3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11.8515625" style="2" bestFit="1" customWidth="1"/>
    <col min="2" max="3" width="10.28125" style="2" customWidth="1"/>
    <col min="4" max="4" width="7.28125" style="2" customWidth="1"/>
    <col min="5" max="5" width="37.421875" style="2" bestFit="1" customWidth="1"/>
    <col min="6" max="6" width="18.57421875" style="2" customWidth="1"/>
    <col min="7" max="7" width="4.8515625" style="2" customWidth="1"/>
    <col min="8" max="8" width="18.421875" style="2" customWidth="1"/>
    <col min="9" max="10" width="11.28125" style="2" customWidth="1"/>
    <col min="11" max="11" width="17.421875" style="2" customWidth="1"/>
    <col min="12" max="12" width="17.28125" style="2" customWidth="1"/>
    <col min="13" max="13" width="12.28125" style="2" customWidth="1"/>
    <col min="14" max="14" width="30.8515625" style="2" bestFit="1" customWidth="1"/>
    <col min="15" max="16384" width="9.140625" style="2" customWidth="1"/>
  </cols>
  <sheetData>
    <row r="1" spans="1:6" ht="20.25">
      <c r="A1" s="8" t="s">
        <v>2</v>
      </c>
      <c r="B1" s="9"/>
      <c r="C1" s="9"/>
      <c r="D1" s="9"/>
      <c r="E1" s="9"/>
      <c r="F1" s="49"/>
    </row>
    <row r="2" spans="1:7" ht="21" thickBot="1">
      <c r="A2" s="65" t="s">
        <v>167</v>
      </c>
      <c r="B2" s="65" t="s">
        <v>4</v>
      </c>
      <c r="C2" s="65" t="s">
        <v>5</v>
      </c>
      <c r="D2" s="49"/>
      <c r="E2" s="49"/>
      <c r="F2" s="49"/>
      <c r="G2" s="3"/>
    </row>
    <row r="3" spans="1:12" ht="12.75">
      <c r="A3" s="46" t="s">
        <v>3</v>
      </c>
      <c r="B3" s="47" t="s">
        <v>244</v>
      </c>
      <c r="C3" s="48" t="s">
        <v>245</v>
      </c>
      <c r="E3" s="10" t="s">
        <v>6</v>
      </c>
      <c r="F3" s="11"/>
      <c r="H3" s="67" t="s">
        <v>246</v>
      </c>
      <c r="L3" s="4"/>
    </row>
    <row r="4" spans="1:12" ht="12.75">
      <c r="A4" s="45" t="s">
        <v>42</v>
      </c>
      <c r="B4" s="59">
        <v>237000</v>
      </c>
      <c r="C4" s="60">
        <v>263000</v>
      </c>
      <c r="E4" s="12" t="s">
        <v>7</v>
      </c>
      <c r="F4" s="13">
        <f>COUNT(C4:C203)</f>
        <v>100</v>
      </c>
      <c r="H4" s="67" t="s">
        <v>247</v>
      </c>
      <c r="L4" s="4"/>
    </row>
    <row r="5" spans="1:12" ht="12.75">
      <c r="A5" s="45" t="s">
        <v>43</v>
      </c>
      <c r="B5" s="59">
        <v>164000</v>
      </c>
      <c r="C5" s="60">
        <v>182000</v>
      </c>
      <c r="E5" s="12" t="s">
        <v>8</v>
      </c>
      <c r="F5" s="14">
        <f>CORREL(C4:C203,B4:B203)</f>
        <v>0.9536927901780764</v>
      </c>
      <c r="H5" s="67" t="s">
        <v>248</v>
      </c>
      <c r="L5" s="4"/>
    </row>
    <row r="6" spans="1:12" ht="12.75">
      <c r="A6" s="45" t="s">
        <v>44</v>
      </c>
      <c r="B6" s="59">
        <v>219000</v>
      </c>
      <c r="C6" s="60">
        <v>242000</v>
      </c>
      <c r="E6" s="12" t="s">
        <v>9</v>
      </c>
      <c r="F6" s="56">
        <f>F5*F5</f>
        <v>0.9095299380376445</v>
      </c>
      <c r="H6" s="67" t="s">
        <v>249</v>
      </c>
      <c r="L6" s="4"/>
    </row>
    <row r="7" spans="1:12" ht="13.5" thickBot="1">
      <c r="A7" s="45" t="s">
        <v>45</v>
      </c>
      <c r="B7" s="59">
        <v>194000</v>
      </c>
      <c r="C7" s="60">
        <v>214000</v>
      </c>
      <c r="E7" s="15" t="s">
        <v>10</v>
      </c>
      <c r="F7" s="16">
        <f>STDEV(C4:C203)*SQRT((1-F6)*(F4-1)/(F4-2))</f>
        <v>13074.015423201346</v>
      </c>
      <c r="L7" s="4"/>
    </row>
    <row r="8" spans="1:12" ht="13.5" thickBot="1">
      <c r="A8" s="45" t="s">
        <v>46</v>
      </c>
      <c r="B8" s="59">
        <v>127000</v>
      </c>
      <c r="C8" s="60">
        <v>140000</v>
      </c>
      <c r="E8" s="49"/>
      <c r="F8" s="49"/>
      <c r="L8" s="4"/>
    </row>
    <row r="9" spans="1:12" ht="12.75">
      <c r="A9" s="45" t="s">
        <v>47</v>
      </c>
      <c r="B9" s="59">
        <v>223000</v>
      </c>
      <c r="C9" s="60">
        <v>245000</v>
      </c>
      <c r="E9" s="10" t="s">
        <v>11</v>
      </c>
      <c r="F9" s="11"/>
      <c r="L9" s="4"/>
    </row>
    <row r="10" spans="1:12" ht="12.75">
      <c r="A10" s="45" t="s">
        <v>48</v>
      </c>
      <c r="B10" s="59">
        <v>298000</v>
      </c>
      <c r="C10" s="60">
        <v>300000</v>
      </c>
      <c r="E10" s="17" t="s">
        <v>12</v>
      </c>
      <c r="F10" s="14">
        <f>F5*STDEV(C4:C203)/STDEV(B4:B203)</f>
        <v>0.9605152177404916</v>
      </c>
      <c r="L10" s="4"/>
    </row>
    <row r="11" spans="1:12" ht="12.75">
      <c r="A11" s="45" t="s">
        <v>49</v>
      </c>
      <c r="B11" s="59">
        <v>249000</v>
      </c>
      <c r="C11" s="60">
        <v>272000</v>
      </c>
      <c r="E11" s="17" t="s">
        <v>13</v>
      </c>
      <c r="F11" s="14">
        <f>ROUND(AVERAGE(C4:C203)-F10*AVERAGE(B4:B203),3)</f>
        <v>8335.829</v>
      </c>
      <c r="L11" s="4"/>
    </row>
    <row r="12" spans="1:12" ht="13.5" thickBot="1">
      <c r="A12" s="45" t="s">
        <v>50</v>
      </c>
      <c r="B12" s="59">
        <v>202000</v>
      </c>
      <c r="C12" s="60">
        <v>221000</v>
      </c>
      <c r="E12" s="18" t="str">
        <f>C3&amp;" = "&amp;ROUND(F11,3)&amp;" + "&amp;ROUND(F10,3)&amp;" ("&amp;B3&amp;")"</f>
        <v>PRICE = 8335.829 + 0.961 (APPR)</v>
      </c>
      <c r="F12" s="30"/>
      <c r="L12" s="4"/>
    </row>
    <row r="13" spans="1:12" ht="13.5" thickBot="1">
      <c r="A13" s="45" t="s">
        <v>51</v>
      </c>
      <c r="B13" s="59">
        <v>245000</v>
      </c>
      <c r="C13" s="60">
        <v>267000</v>
      </c>
      <c r="E13" s="49"/>
      <c r="F13" s="49"/>
      <c r="L13" s="4"/>
    </row>
    <row r="14" spans="1:12" ht="12.75">
      <c r="A14" s="45" t="s">
        <v>52</v>
      </c>
      <c r="B14" s="61">
        <v>269000</v>
      </c>
      <c r="C14" s="62">
        <v>292000</v>
      </c>
      <c r="E14" s="68" t="s">
        <v>19</v>
      </c>
      <c r="F14" s="69"/>
      <c r="G14" s="44"/>
      <c r="H14" s="11"/>
      <c r="L14" s="4"/>
    </row>
    <row r="15" spans="1:12" ht="12.75">
      <c r="A15" s="45" t="s">
        <v>53</v>
      </c>
      <c r="B15" s="61">
        <v>193000</v>
      </c>
      <c r="C15" s="62">
        <v>209000</v>
      </c>
      <c r="E15" s="17" t="s">
        <v>20</v>
      </c>
      <c r="F15" s="5">
        <v>250000</v>
      </c>
      <c r="G15" s="26"/>
      <c r="H15" s="27"/>
      <c r="L15" s="4"/>
    </row>
    <row r="16" spans="1:12" ht="12.75">
      <c r="A16" s="45" t="s">
        <v>54</v>
      </c>
      <c r="B16" s="61">
        <v>250000</v>
      </c>
      <c r="C16" s="60">
        <v>271000</v>
      </c>
      <c r="E16" s="17" t="s">
        <v>33</v>
      </c>
      <c r="F16" s="6">
        <v>0.95</v>
      </c>
      <c r="G16" s="26"/>
      <c r="H16" s="27"/>
      <c r="L16" s="4"/>
    </row>
    <row r="17" spans="1:12" ht="12.75">
      <c r="A17" s="45" t="s">
        <v>55</v>
      </c>
      <c r="B17" s="61">
        <v>228000</v>
      </c>
      <c r="C17" s="60">
        <v>246000</v>
      </c>
      <c r="E17" s="17" t="s">
        <v>21</v>
      </c>
      <c r="F17" s="20">
        <f>F15*F10+F11</f>
        <v>248464.6334351229</v>
      </c>
      <c r="G17" s="26"/>
      <c r="H17" s="27"/>
      <c r="L17" s="4"/>
    </row>
    <row r="18" spans="1:12" ht="12.75">
      <c r="A18" s="45" t="s">
        <v>56</v>
      </c>
      <c r="B18" s="61">
        <v>180000</v>
      </c>
      <c r="C18" s="60">
        <v>194000</v>
      </c>
      <c r="E18" s="17" t="s">
        <v>34</v>
      </c>
      <c r="F18" s="20">
        <f>F15*F10+F11</f>
        <v>248464.6334351229</v>
      </c>
      <c r="G18" s="22" t="s">
        <v>36</v>
      </c>
      <c r="H18" s="14">
        <f>SQRT(((F15-AVERAGE(B4:B203))^2)/((F4-1)*STDEV(B4:B203)^2)+(1/F4))*TINV(1-F16,G31)*F7</f>
        <v>3280.541846973065</v>
      </c>
      <c r="L18" s="4"/>
    </row>
    <row r="19" spans="1:12" ht="13.5" thickBot="1">
      <c r="A19" s="45" t="s">
        <v>57</v>
      </c>
      <c r="B19" s="61">
        <v>261000</v>
      </c>
      <c r="C19" s="60">
        <v>281000</v>
      </c>
      <c r="E19" s="19" t="s">
        <v>35</v>
      </c>
      <c r="F19" s="21">
        <f>F15*F10+F11</f>
        <v>248464.6334351229</v>
      </c>
      <c r="G19" s="23" t="s">
        <v>36</v>
      </c>
      <c r="H19" s="16">
        <f>SQRT(((F15-AVERAGE(B4:B203))^2)/((F4-1)*STDEV(B4:B203)^2)+(1/F4)+1)*TINV(1-F16,G31)*F7</f>
        <v>26151.534787355875</v>
      </c>
      <c r="L19" s="4"/>
    </row>
    <row r="20" spans="1:12" ht="13.5" thickBot="1">
      <c r="A20" s="45" t="s">
        <v>58</v>
      </c>
      <c r="B20" s="61">
        <v>161000</v>
      </c>
      <c r="C20" s="60">
        <v>173000</v>
      </c>
      <c r="E20" s="49"/>
      <c r="F20" s="49"/>
      <c r="G20" s="49"/>
      <c r="H20" s="49"/>
      <c r="L20" s="4"/>
    </row>
    <row r="21" spans="1:12" ht="12.75">
      <c r="A21" s="45" t="s">
        <v>59</v>
      </c>
      <c r="B21" s="61">
        <v>193000</v>
      </c>
      <c r="C21" s="60">
        <v>207000</v>
      </c>
      <c r="E21" s="10" t="s">
        <v>14</v>
      </c>
      <c r="F21" s="44"/>
      <c r="G21" s="44"/>
      <c r="H21" s="44"/>
      <c r="I21" s="44"/>
      <c r="J21" s="11"/>
      <c r="L21" s="4"/>
    </row>
    <row r="22" spans="1:12" ht="12.75">
      <c r="A22" s="45" t="s">
        <v>60</v>
      </c>
      <c r="B22" s="61">
        <v>186000</v>
      </c>
      <c r="C22" s="60">
        <v>199000</v>
      </c>
      <c r="E22" s="17" t="s">
        <v>15</v>
      </c>
      <c r="F22" s="26"/>
      <c r="G22" s="26"/>
      <c r="H22" s="26"/>
      <c r="I22" s="26"/>
      <c r="J22" s="27"/>
      <c r="L22" s="4"/>
    </row>
    <row r="23" spans="1:12" ht="12.75">
      <c r="A23" s="45" t="s">
        <v>61</v>
      </c>
      <c r="B23" s="61">
        <v>196000</v>
      </c>
      <c r="C23" s="60">
        <v>209000</v>
      </c>
      <c r="E23" s="12" t="s">
        <v>0</v>
      </c>
      <c r="F23" s="7">
        <v>0.05</v>
      </c>
      <c r="G23" s="26"/>
      <c r="H23" s="26"/>
      <c r="I23" s="26"/>
      <c r="J23" s="27"/>
      <c r="L23" s="4"/>
    </row>
    <row r="24" spans="1:12" ht="12.75">
      <c r="A24" s="45" t="s">
        <v>62</v>
      </c>
      <c r="B24" s="61">
        <v>237000</v>
      </c>
      <c r="C24" s="60">
        <v>252000</v>
      </c>
      <c r="E24" s="12" t="s">
        <v>16</v>
      </c>
      <c r="F24" s="24">
        <f>F5*SQRT((F4-2)/(1-F6))</f>
        <v>31.38839385366368</v>
      </c>
      <c r="G24" s="26"/>
      <c r="H24" s="26"/>
      <c r="I24" s="26"/>
      <c r="J24" s="27"/>
      <c r="L24" s="4"/>
    </row>
    <row r="25" spans="1:12" ht="12.75">
      <c r="A25" s="45" t="s">
        <v>63</v>
      </c>
      <c r="B25" s="61">
        <v>182000</v>
      </c>
      <c r="C25" s="60">
        <v>193000</v>
      </c>
      <c r="E25" s="17" t="s">
        <v>17</v>
      </c>
      <c r="F25" s="43">
        <f>TDIST(ABS(F24),F4-2,2)</f>
        <v>6.224711177032706E-53</v>
      </c>
      <c r="G25" s="26"/>
      <c r="H25" s="26"/>
      <c r="I25" s="26"/>
      <c r="J25" s="27"/>
      <c r="L25" s="4"/>
    </row>
    <row r="26" spans="1:12" ht="12.75">
      <c r="A26" s="45" t="s">
        <v>64</v>
      </c>
      <c r="B26" s="61">
        <v>197000</v>
      </c>
      <c r="C26" s="62">
        <v>209000</v>
      </c>
      <c r="E26" s="17" t="s">
        <v>1</v>
      </c>
      <c r="F26" s="25" t="str">
        <f>IF($F$25&lt;$F$23,"Reject the null hypothesis","Do not reject the null hypothesis")</f>
        <v>Reject the null hypothesis</v>
      </c>
      <c r="G26" s="26"/>
      <c r="H26" s="26"/>
      <c r="I26" s="26"/>
      <c r="J26" s="27"/>
      <c r="L26" s="4"/>
    </row>
    <row r="27" spans="1:12" ht="13.5" thickBot="1">
      <c r="A27" s="45" t="s">
        <v>65</v>
      </c>
      <c r="B27" s="61">
        <v>309000</v>
      </c>
      <c r="C27" s="62">
        <v>320000</v>
      </c>
      <c r="E27" s="19" t="s">
        <v>18</v>
      </c>
      <c r="F27" s="28" t="str">
        <f>IF($F$25&lt;$F$23,"Conclude that correlation exists.","Insufficient evidence to conclude correlation exists.")</f>
        <v>Conclude that correlation exists.</v>
      </c>
      <c r="G27" s="29"/>
      <c r="H27" s="29"/>
      <c r="I27" s="29"/>
      <c r="J27" s="30"/>
      <c r="L27" s="4"/>
    </row>
    <row r="28" spans="1:12" ht="13.5" thickBot="1">
      <c r="A28" s="45" t="s">
        <v>66</v>
      </c>
      <c r="B28" s="61">
        <v>164000</v>
      </c>
      <c r="C28" s="62">
        <v>173000</v>
      </c>
      <c r="E28" s="49"/>
      <c r="F28" s="49"/>
      <c r="G28" s="49"/>
      <c r="H28" s="49"/>
      <c r="I28" s="49"/>
      <c r="J28" s="49"/>
      <c r="L28" s="4"/>
    </row>
    <row r="29" spans="1:12" ht="12.75">
      <c r="A29" s="45" t="s">
        <v>67</v>
      </c>
      <c r="B29" s="61">
        <v>178000</v>
      </c>
      <c r="C29" s="62">
        <v>187000</v>
      </c>
      <c r="E29" s="31" t="s">
        <v>22</v>
      </c>
      <c r="F29" s="32" t="s">
        <v>23</v>
      </c>
      <c r="G29" s="32" t="s">
        <v>24</v>
      </c>
      <c r="H29" s="32" t="s">
        <v>25</v>
      </c>
      <c r="I29" s="32" t="s">
        <v>26</v>
      </c>
      <c r="J29" s="33" t="s">
        <v>27</v>
      </c>
      <c r="L29" s="4"/>
    </row>
    <row r="30" spans="1:12" ht="12.75">
      <c r="A30" s="45" t="s">
        <v>68</v>
      </c>
      <c r="B30" s="61">
        <v>245000</v>
      </c>
      <c r="C30" s="62">
        <v>257000</v>
      </c>
      <c r="E30" s="34" t="s">
        <v>30</v>
      </c>
      <c r="F30" s="35">
        <f>F32-F31</f>
        <v>168405461829.96152</v>
      </c>
      <c r="G30" s="36">
        <v>1</v>
      </c>
      <c r="H30" s="35">
        <f>F30/G30</f>
        <v>168405461829.96152</v>
      </c>
      <c r="I30" s="35">
        <f>H30/H31</f>
        <v>985.2312687127115</v>
      </c>
      <c r="J30" s="37">
        <f>FINV(F23,G30,G31)</f>
        <v>3.9381108776062703</v>
      </c>
      <c r="L30" s="4"/>
    </row>
    <row r="31" spans="1:12" ht="12.75">
      <c r="A31" s="45" t="s">
        <v>69</v>
      </c>
      <c r="B31" s="61">
        <v>223000</v>
      </c>
      <c r="C31" s="62">
        <v>233000</v>
      </c>
      <c r="E31" s="34" t="s">
        <v>28</v>
      </c>
      <c r="F31" s="35">
        <f>H31*G31</f>
        <v>16751128170.038454</v>
      </c>
      <c r="G31" s="36">
        <f>G32-G30</f>
        <v>98</v>
      </c>
      <c r="H31" s="35">
        <f>F7^2</f>
        <v>170929879.28610668</v>
      </c>
      <c r="I31" s="35"/>
      <c r="J31" s="38"/>
      <c r="L31" s="4"/>
    </row>
    <row r="32" spans="1:12" ht="13.5" thickBot="1">
      <c r="A32" s="45" t="s">
        <v>70</v>
      </c>
      <c r="B32" s="61">
        <v>172000</v>
      </c>
      <c r="C32" s="62">
        <v>180000</v>
      </c>
      <c r="E32" s="39" t="s">
        <v>29</v>
      </c>
      <c r="F32" s="40">
        <f>F31/(1-F6)</f>
        <v>185156589999.99997</v>
      </c>
      <c r="G32" s="41">
        <f>F4-1</f>
        <v>99</v>
      </c>
      <c r="H32" s="41"/>
      <c r="I32" s="41"/>
      <c r="J32" s="42"/>
      <c r="L32" s="4"/>
    </row>
    <row r="33" spans="1:12" ht="12.75">
      <c r="A33" s="45" t="s">
        <v>71</v>
      </c>
      <c r="B33" s="61">
        <v>225000</v>
      </c>
      <c r="C33" s="62">
        <v>234000</v>
      </c>
      <c r="E33" s="49"/>
      <c r="F33" s="49"/>
      <c r="G33" s="49"/>
      <c r="H33" s="49"/>
      <c r="I33" s="49"/>
      <c r="J33" s="49"/>
      <c r="L33" s="4"/>
    </row>
    <row r="34" spans="1:12" ht="12.75">
      <c r="A34" s="45" t="s">
        <v>72</v>
      </c>
      <c r="B34" s="61">
        <v>199000</v>
      </c>
      <c r="C34" s="62">
        <v>207000</v>
      </c>
      <c r="E34" s="49"/>
      <c r="F34" s="49"/>
      <c r="G34" s="49"/>
      <c r="H34" s="49"/>
      <c r="I34" s="49"/>
      <c r="J34" s="49"/>
      <c r="L34" s="4"/>
    </row>
    <row r="35" spans="1:12" ht="12.75">
      <c r="A35" s="45" t="s">
        <v>73</v>
      </c>
      <c r="B35" s="61">
        <v>239000</v>
      </c>
      <c r="C35" s="62">
        <v>248000</v>
      </c>
      <c r="E35" s="57" t="s">
        <v>41</v>
      </c>
      <c r="F35" s="57"/>
      <c r="G35" s="58"/>
      <c r="H35" s="58"/>
      <c r="I35" s="58"/>
      <c r="J35" s="49"/>
      <c r="L35" s="4"/>
    </row>
    <row r="36" spans="1:12" ht="12.75">
      <c r="A36" s="45" t="s">
        <v>74</v>
      </c>
      <c r="B36" s="61">
        <v>160000</v>
      </c>
      <c r="C36" s="62">
        <v>166000</v>
      </c>
      <c r="E36" s="57" t="s">
        <v>37</v>
      </c>
      <c r="F36" s="57"/>
      <c r="G36" s="58"/>
      <c r="H36" s="58"/>
      <c r="I36" s="58"/>
      <c r="J36" s="49"/>
      <c r="L36" s="4"/>
    </row>
    <row r="37" spans="1:12" ht="12.75">
      <c r="A37" s="45" t="s">
        <v>75</v>
      </c>
      <c r="B37" s="61">
        <v>171000</v>
      </c>
      <c r="C37" s="62">
        <v>177000</v>
      </c>
      <c r="E37" s="57" t="s">
        <v>38</v>
      </c>
      <c r="F37" s="57"/>
      <c r="G37" s="58"/>
      <c r="H37" s="58"/>
      <c r="I37" s="58"/>
      <c r="J37" s="49"/>
      <c r="L37" s="4"/>
    </row>
    <row r="38" spans="1:12" ht="12.75">
      <c r="A38" s="45" t="s">
        <v>76</v>
      </c>
      <c r="B38" s="61">
        <v>178000</v>
      </c>
      <c r="C38" s="62">
        <v>183000</v>
      </c>
      <c r="E38" s="57" t="s">
        <v>39</v>
      </c>
      <c r="F38" s="57"/>
      <c r="G38" s="58"/>
      <c r="H38" s="58"/>
      <c r="I38" s="58"/>
      <c r="J38" s="49"/>
      <c r="L38" s="4"/>
    </row>
    <row r="39" spans="1:12" ht="12.75">
      <c r="A39" s="45" t="s">
        <v>77</v>
      </c>
      <c r="B39" s="61">
        <v>210000</v>
      </c>
      <c r="C39" s="62">
        <v>216000</v>
      </c>
      <c r="E39" s="57" t="s">
        <v>40</v>
      </c>
      <c r="F39" s="57"/>
      <c r="G39" s="58"/>
      <c r="H39" s="58"/>
      <c r="I39" s="58"/>
      <c r="J39" s="49"/>
      <c r="L39" s="4"/>
    </row>
    <row r="40" spans="1:12" ht="12.75">
      <c r="A40" s="45" t="s">
        <v>78</v>
      </c>
      <c r="B40" s="61">
        <v>304000</v>
      </c>
      <c r="C40" s="62">
        <v>312000</v>
      </c>
      <c r="L40" s="4"/>
    </row>
    <row r="41" spans="1:12" ht="12.75">
      <c r="A41" s="45" t="s">
        <v>79</v>
      </c>
      <c r="B41" s="61">
        <v>195000</v>
      </c>
      <c r="C41" s="62">
        <v>200000</v>
      </c>
      <c r="L41" s="4"/>
    </row>
    <row r="42" spans="1:12" ht="13.5" thickBot="1">
      <c r="A42" s="45" t="s">
        <v>80</v>
      </c>
      <c r="B42" s="61">
        <v>267000</v>
      </c>
      <c r="C42" s="62">
        <v>273000</v>
      </c>
      <c r="L42" s="4"/>
    </row>
    <row r="43" spans="1:12" ht="14.25" thickBot="1">
      <c r="A43" s="45" t="s">
        <v>81</v>
      </c>
      <c r="B43" s="61">
        <v>202000</v>
      </c>
      <c r="C43" s="62">
        <v>206000</v>
      </c>
      <c r="F43" s="53" t="s">
        <v>168</v>
      </c>
      <c r="G43" s="54"/>
      <c r="H43" s="55"/>
      <c r="L43" s="4"/>
    </row>
    <row r="44" spans="1:12" ht="12.75">
      <c r="A44" s="45" t="s">
        <v>82</v>
      </c>
      <c r="B44" s="61">
        <v>228000</v>
      </c>
      <c r="C44" s="62">
        <v>232000</v>
      </c>
      <c r="L44" s="4"/>
    </row>
    <row r="45" spans="1:12" ht="12.75">
      <c r="A45" s="45" t="s">
        <v>83</v>
      </c>
      <c r="B45" s="61">
        <v>195000</v>
      </c>
      <c r="C45" s="62">
        <v>198000</v>
      </c>
      <c r="L45" s="4"/>
    </row>
    <row r="46" spans="1:12" ht="12.75">
      <c r="A46" s="45" t="s">
        <v>84</v>
      </c>
      <c r="B46" s="61">
        <v>202000</v>
      </c>
      <c r="C46" s="62">
        <v>205000</v>
      </c>
      <c r="L46" s="4"/>
    </row>
    <row r="47" spans="1:12" ht="12.75">
      <c r="A47" s="45" t="s">
        <v>85</v>
      </c>
      <c r="B47" s="61">
        <v>174000</v>
      </c>
      <c r="C47" s="62">
        <v>176000</v>
      </c>
      <c r="L47" s="4"/>
    </row>
    <row r="48" spans="1:12" ht="12.75">
      <c r="A48" s="45" t="s">
        <v>86</v>
      </c>
      <c r="B48" s="61">
        <v>305000</v>
      </c>
      <c r="C48" s="62">
        <v>308000</v>
      </c>
      <c r="L48" s="4"/>
    </row>
    <row r="49" spans="1:12" ht="12.75">
      <c r="A49" s="45" t="s">
        <v>87</v>
      </c>
      <c r="B49" s="61">
        <v>267000</v>
      </c>
      <c r="C49" s="62">
        <v>269000</v>
      </c>
      <c r="L49" s="4"/>
    </row>
    <row r="50" spans="1:12" ht="12.75">
      <c r="A50" s="45" t="s">
        <v>88</v>
      </c>
      <c r="B50" s="61">
        <v>224000</v>
      </c>
      <c r="C50" s="62">
        <v>225000</v>
      </c>
      <c r="L50" s="4"/>
    </row>
    <row r="51" spans="1:12" ht="12.75">
      <c r="A51" s="45" t="s">
        <v>89</v>
      </c>
      <c r="B51" s="61">
        <v>171000</v>
      </c>
      <c r="C51" s="62">
        <v>172000</v>
      </c>
      <c r="L51" s="4"/>
    </row>
    <row r="52" spans="1:12" ht="12.75">
      <c r="A52" s="45" t="s">
        <v>90</v>
      </c>
      <c r="B52" s="61">
        <v>217000</v>
      </c>
      <c r="C52" s="62">
        <v>217000</v>
      </c>
      <c r="L52" s="4"/>
    </row>
    <row r="53" spans="1:12" ht="12.75">
      <c r="A53" s="45" t="s">
        <v>91</v>
      </c>
      <c r="B53" s="61">
        <v>193000</v>
      </c>
      <c r="C53" s="62">
        <v>193000</v>
      </c>
      <c r="L53" s="4"/>
    </row>
    <row r="54" spans="1:12" ht="12.75">
      <c r="A54" s="45" t="s">
        <v>92</v>
      </c>
      <c r="B54" s="61">
        <v>236000</v>
      </c>
      <c r="C54" s="62">
        <v>236000</v>
      </c>
      <c r="L54" s="4"/>
    </row>
    <row r="55" spans="1:12" ht="12.75">
      <c r="A55" s="45" t="s">
        <v>93</v>
      </c>
      <c r="B55" s="61">
        <v>173000</v>
      </c>
      <c r="C55" s="62">
        <v>172000</v>
      </c>
      <c r="L55" s="4"/>
    </row>
    <row r="56" spans="1:12" ht="12.75">
      <c r="A56" s="45" t="s">
        <v>94</v>
      </c>
      <c r="B56" s="61">
        <v>253000</v>
      </c>
      <c r="C56" s="62">
        <v>251000</v>
      </c>
      <c r="L56" s="4"/>
    </row>
    <row r="57" spans="1:12" ht="12.75">
      <c r="A57" s="45" t="s">
        <v>95</v>
      </c>
      <c r="B57" s="61">
        <v>248000</v>
      </c>
      <c r="C57" s="62">
        <v>246000</v>
      </c>
      <c r="L57" s="4"/>
    </row>
    <row r="58" spans="1:12" ht="12.75">
      <c r="A58" s="45" t="s">
        <v>96</v>
      </c>
      <c r="B58" s="61">
        <v>148000</v>
      </c>
      <c r="C58" s="62">
        <v>147000</v>
      </c>
      <c r="L58" s="4"/>
    </row>
    <row r="59" spans="1:12" ht="12.75">
      <c r="A59" s="45" t="s">
        <v>97</v>
      </c>
      <c r="B59" s="61">
        <v>178000</v>
      </c>
      <c r="C59" s="62">
        <v>176000</v>
      </c>
      <c r="L59" s="4"/>
    </row>
    <row r="60" spans="1:12" ht="12.75">
      <c r="A60" s="45" t="s">
        <v>98</v>
      </c>
      <c r="B60" s="61">
        <v>231000</v>
      </c>
      <c r="C60" s="62">
        <v>228000</v>
      </c>
      <c r="L60" s="4"/>
    </row>
    <row r="61" spans="1:12" ht="12.75">
      <c r="A61" s="45" t="s">
        <v>99</v>
      </c>
      <c r="B61" s="61">
        <v>169000</v>
      </c>
      <c r="C61" s="62">
        <v>166000</v>
      </c>
      <c r="L61" s="4"/>
    </row>
    <row r="62" spans="1:12" ht="12.75">
      <c r="A62" s="45" t="s">
        <v>100</v>
      </c>
      <c r="B62" s="61">
        <v>192000</v>
      </c>
      <c r="C62" s="62">
        <v>189000</v>
      </c>
      <c r="L62" s="4"/>
    </row>
    <row r="63" spans="1:12" ht="12.75">
      <c r="A63" s="45" t="s">
        <v>101</v>
      </c>
      <c r="B63" s="61">
        <v>296000</v>
      </c>
      <c r="C63" s="62">
        <v>290000</v>
      </c>
      <c r="L63" s="4"/>
    </row>
    <row r="64" spans="1:12" ht="12.75">
      <c r="A64" s="45" t="s">
        <v>102</v>
      </c>
      <c r="B64" s="61">
        <v>276000</v>
      </c>
      <c r="C64" s="62">
        <v>270000</v>
      </c>
      <c r="L64" s="4"/>
    </row>
    <row r="65" spans="1:12" ht="12.75">
      <c r="A65" s="45" t="s">
        <v>103</v>
      </c>
      <c r="B65" s="61">
        <v>158000</v>
      </c>
      <c r="C65" s="62">
        <v>154000</v>
      </c>
      <c r="L65" s="4"/>
    </row>
    <row r="66" spans="1:12" ht="12.75">
      <c r="A66" s="45" t="s">
        <v>104</v>
      </c>
      <c r="B66" s="61">
        <v>228000</v>
      </c>
      <c r="C66" s="62">
        <v>222000</v>
      </c>
      <c r="L66" s="4"/>
    </row>
    <row r="67" spans="1:12" ht="12.75">
      <c r="A67" s="45" t="s">
        <v>105</v>
      </c>
      <c r="B67" s="61">
        <v>216000</v>
      </c>
      <c r="C67" s="62">
        <v>210000</v>
      </c>
      <c r="L67" s="4"/>
    </row>
    <row r="68" spans="1:12" ht="12.75">
      <c r="A68" s="45" t="s">
        <v>106</v>
      </c>
      <c r="B68" s="61">
        <v>197000</v>
      </c>
      <c r="C68" s="62">
        <v>191000</v>
      </c>
      <c r="L68" s="4"/>
    </row>
    <row r="69" spans="1:12" ht="12.75">
      <c r="A69" s="45" t="s">
        <v>107</v>
      </c>
      <c r="B69" s="61">
        <v>263000</v>
      </c>
      <c r="C69" s="62">
        <v>254000</v>
      </c>
      <c r="L69" s="4"/>
    </row>
    <row r="70" spans="1:12" ht="12.75">
      <c r="A70" s="45" t="s">
        <v>108</v>
      </c>
      <c r="B70" s="61">
        <v>214000</v>
      </c>
      <c r="C70" s="62">
        <v>207000</v>
      </c>
      <c r="L70" s="4"/>
    </row>
    <row r="71" spans="1:12" ht="12.75">
      <c r="A71" s="45" t="s">
        <v>109</v>
      </c>
      <c r="B71" s="61">
        <v>218000</v>
      </c>
      <c r="C71" s="62">
        <v>210000</v>
      </c>
      <c r="L71" s="4"/>
    </row>
    <row r="72" spans="1:12" ht="12.75">
      <c r="A72" s="45" t="s">
        <v>110</v>
      </c>
      <c r="B72" s="61">
        <v>306000</v>
      </c>
      <c r="C72" s="62">
        <v>294000</v>
      </c>
      <c r="L72" s="4"/>
    </row>
    <row r="73" spans="1:12" ht="12.75">
      <c r="A73" s="45" t="s">
        <v>111</v>
      </c>
      <c r="B73" s="61">
        <v>183000</v>
      </c>
      <c r="C73" s="62">
        <v>176000</v>
      </c>
      <c r="L73" s="4"/>
    </row>
    <row r="74" spans="1:12" ht="12.75">
      <c r="A74" s="45" t="s">
        <v>112</v>
      </c>
      <c r="B74" s="61">
        <v>234000</v>
      </c>
      <c r="C74" s="62">
        <v>224000</v>
      </c>
      <c r="L74" s="4"/>
    </row>
    <row r="75" spans="1:12" ht="12.75">
      <c r="A75" s="45" t="s">
        <v>113</v>
      </c>
      <c r="B75" s="61">
        <v>131000</v>
      </c>
      <c r="C75" s="62">
        <v>125000</v>
      </c>
      <c r="L75" s="4"/>
    </row>
    <row r="76" spans="1:12" ht="12.75">
      <c r="A76" s="45" t="s">
        <v>114</v>
      </c>
      <c r="B76" s="61">
        <v>249000</v>
      </c>
      <c r="C76" s="62">
        <v>237000</v>
      </c>
      <c r="L76" s="4"/>
    </row>
    <row r="77" spans="1:12" ht="12.75">
      <c r="A77" s="45" t="s">
        <v>115</v>
      </c>
      <c r="B77" s="61">
        <v>173000</v>
      </c>
      <c r="C77" s="62">
        <v>164000</v>
      </c>
      <c r="L77" s="4"/>
    </row>
    <row r="78" spans="1:12" ht="12.75">
      <c r="A78" s="45" t="s">
        <v>116</v>
      </c>
      <c r="B78" s="61">
        <v>230000</v>
      </c>
      <c r="C78" s="62">
        <v>218000</v>
      </c>
      <c r="L78" s="4"/>
    </row>
    <row r="79" spans="1:12" ht="12.75">
      <c r="A79" s="45" t="s">
        <v>117</v>
      </c>
      <c r="B79" s="61">
        <v>203000</v>
      </c>
      <c r="C79" s="62">
        <v>192000</v>
      </c>
      <c r="L79" s="4"/>
    </row>
    <row r="80" spans="1:12" ht="12.75">
      <c r="A80" s="45" t="s">
        <v>118</v>
      </c>
      <c r="B80" s="61">
        <v>133000</v>
      </c>
      <c r="C80" s="62">
        <v>126000</v>
      </c>
      <c r="L80" s="4"/>
    </row>
    <row r="81" spans="1:12" ht="12.75">
      <c r="A81" s="45" t="s">
        <v>119</v>
      </c>
      <c r="B81" s="61">
        <v>234000</v>
      </c>
      <c r="C81" s="62">
        <v>221000</v>
      </c>
      <c r="L81" s="4"/>
    </row>
    <row r="82" spans="1:12" ht="12.75">
      <c r="A82" s="45" t="s">
        <v>120</v>
      </c>
      <c r="B82" s="61">
        <v>313000</v>
      </c>
      <c r="C82" s="62">
        <v>295000</v>
      </c>
      <c r="L82" s="4"/>
    </row>
    <row r="83" spans="1:12" ht="12.75">
      <c r="A83" s="45" t="s">
        <v>121</v>
      </c>
      <c r="B83" s="61">
        <v>261000</v>
      </c>
      <c r="C83" s="62">
        <v>245000</v>
      </c>
      <c r="L83" s="4"/>
    </row>
    <row r="84" spans="1:12" ht="12.75">
      <c r="A84" s="45" t="s">
        <v>122</v>
      </c>
      <c r="B84" s="61">
        <v>212000</v>
      </c>
      <c r="C84" s="62">
        <v>199000</v>
      </c>
      <c r="L84" s="4"/>
    </row>
    <row r="85" spans="1:12" ht="12.75">
      <c r="A85" s="45" t="s">
        <v>123</v>
      </c>
      <c r="B85" s="61">
        <v>256000</v>
      </c>
      <c r="C85" s="62">
        <v>240000</v>
      </c>
      <c r="L85" s="4"/>
    </row>
    <row r="86" spans="1:12" ht="12.75">
      <c r="A86" s="45" t="s">
        <v>124</v>
      </c>
      <c r="B86" s="61">
        <v>281000</v>
      </c>
      <c r="C86" s="62">
        <v>263000</v>
      </c>
      <c r="L86" s="4"/>
    </row>
    <row r="87" spans="1:12" ht="12.75">
      <c r="A87" s="45" t="s">
        <v>125</v>
      </c>
      <c r="B87" s="61">
        <v>202000</v>
      </c>
      <c r="C87" s="62">
        <v>188000</v>
      </c>
      <c r="L87" s="4"/>
    </row>
    <row r="88" spans="1:12" ht="12.75">
      <c r="A88" s="45" t="s">
        <v>126</v>
      </c>
      <c r="B88" s="61">
        <v>238000</v>
      </c>
      <c r="C88" s="62">
        <v>221000</v>
      </c>
      <c r="L88" s="4"/>
    </row>
    <row r="89" spans="1:12" ht="12.75">
      <c r="A89" s="45" t="s">
        <v>127</v>
      </c>
      <c r="B89" s="61">
        <v>189000</v>
      </c>
      <c r="C89" s="62">
        <v>175000</v>
      </c>
      <c r="L89" s="4"/>
    </row>
    <row r="90" spans="1:12" ht="12.75">
      <c r="A90" s="45" t="s">
        <v>128</v>
      </c>
      <c r="B90" s="61">
        <v>273000</v>
      </c>
      <c r="C90" s="62">
        <v>253000</v>
      </c>
      <c r="L90" s="4"/>
    </row>
    <row r="91" spans="1:12" ht="12.75">
      <c r="A91" s="45" t="s">
        <v>129</v>
      </c>
      <c r="B91" s="61">
        <v>168000</v>
      </c>
      <c r="C91" s="62">
        <v>155000</v>
      </c>
      <c r="L91" s="4"/>
    </row>
    <row r="92" spans="1:12" ht="12.75">
      <c r="A92" s="45" t="s">
        <v>130</v>
      </c>
      <c r="B92" s="61">
        <v>203000</v>
      </c>
      <c r="C92" s="62">
        <v>187000</v>
      </c>
      <c r="L92" s="4"/>
    </row>
    <row r="93" spans="1:12" ht="12.75">
      <c r="A93" s="45" t="s">
        <v>131</v>
      </c>
      <c r="B93" s="61">
        <v>194000</v>
      </c>
      <c r="C93" s="62">
        <v>179000</v>
      </c>
      <c r="L93" s="4"/>
    </row>
    <row r="94" spans="1:12" ht="12.75">
      <c r="A94" s="45" t="s">
        <v>132</v>
      </c>
      <c r="B94" s="61">
        <v>205000</v>
      </c>
      <c r="C94" s="62">
        <v>188000</v>
      </c>
      <c r="L94" s="4"/>
    </row>
    <row r="95" spans="1:12" ht="12.75">
      <c r="A95" s="45" t="s">
        <v>133</v>
      </c>
      <c r="B95" s="61">
        <v>247000</v>
      </c>
      <c r="C95" s="62">
        <v>227000</v>
      </c>
      <c r="L95" s="4"/>
    </row>
    <row r="96" spans="1:12" ht="12.75">
      <c r="A96" s="45" t="s">
        <v>134</v>
      </c>
      <c r="B96" s="61">
        <v>190000</v>
      </c>
      <c r="C96" s="62">
        <v>174000</v>
      </c>
      <c r="L96" s="4"/>
    </row>
    <row r="97" spans="1:12" ht="12.75">
      <c r="A97" s="45" t="s">
        <v>135</v>
      </c>
      <c r="B97" s="61">
        <v>206000</v>
      </c>
      <c r="C97" s="62">
        <v>188000</v>
      </c>
      <c r="L97" s="4"/>
    </row>
    <row r="98" spans="1:12" ht="12.75">
      <c r="A98" s="45" t="s">
        <v>136</v>
      </c>
      <c r="B98" s="61">
        <v>323000</v>
      </c>
      <c r="C98" s="62">
        <v>294000</v>
      </c>
      <c r="L98" s="4"/>
    </row>
    <row r="99" spans="1:12" ht="12.75">
      <c r="A99" s="45" t="s">
        <v>137</v>
      </c>
      <c r="B99" s="61">
        <v>197000</v>
      </c>
      <c r="C99" s="62">
        <v>179000</v>
      </c>
      <c r="L99" s="4"/>
    </row>
    <row r="100" spans="1:12" ht="12.75">
      <c r="A100" s="45" t="s">
        <v>138</v>
      </c>
      <c r="B100" s="61">
        <v>207000</v>
      </c>
      <c r="C100" s="62">
        <v>188000</v>
      </c>
      <c r="L100" s="4"/>
    </row>
    <row r="101" spans="1:12" ht="12.75">
      <c r="A101" s="45" t="s">
        <v>139</v>
      </c>
      <c r="B101" s="61">
        <v>251000</v>
      </c>
      <c r="C101" s="62">
        <v>227000</v>
      </c>
      <c r="L101" s="4"/>
    </row>
    <row r="102" spans="1:12" ht="12.75">
      <c r="A102" s="45" t="s">
        <v>140</v>
      </c>
      <c r="B102" s="61">
        <v>192000</v>
      </c>
      <c r="C102" s="62">
        <v>174000</v>
      </c>
      <c r="L102" s="4"/>
    </row>
    <row r="103" spans="1:12" ht="12.75">
      <c r="A103" s="45" t="s">
        <v>141</v>
      </c>
      <c r="B103" s="61">
        <v>208000</v>
      </c>
      <c r="C103" s="62">
        <v>188000</v>
      </c>
      <c r="L103" s="4"/>
    </row>
    <row r="104" spans="1:12" ht="12.75">
      <c r="A104" s="45" t="s">
        <v>142</v>
      </c>
      <c r="B104" s="61"/>
      <c r="C104" s="62"/>
      <c r="L104" s="4"/>
    </row>
    <row r="105" spans="1:12" ht="12.75">
      <c r="A105" s="45" t="s">
        <v>143</v>
      </c>
      <c r="B105" s="61"/>
      <c r="C105" s="62"/>
      <c r="L105" s="4"/>
    </row>
    <row r="106" spans="1:12" ht="12.75">
      <c r="A106" s="45" t="s">
        <v>144</v>
      </c>
      <c r="B106" s="61"/>
      <c r="C106" s="62"/>
      <c r="L106" s="4"/>
    </row>
    <row r="107" spans="1:12" ht="12.75">
      <c r="A107" s="45" t="s">
        <v>145</v>
      </c>
      <c r="B107" s="61"/>
      <c r="C107" s="62"/>
      <c r="L107" s="4"/>
    </row>
    <row r="108" spans="1:12" ht="12.75">
      <c r="A108" s="45" t="s">
        <v>146</v>
      </c>
      <c r="B108" s="61"/>
      <c r="C108" s="62"/>
      <c r="L108" s="4"/>
    </row>
    <row r="109" spans="1:12" ht="12.75">
      <c r="A109" s="45" t="s">
        <v>147</v>
      </c>
      <c r="B109" s="61"/>
      <c r="C109" s="62"/>
      <c r="L109" s="4"/>
    </row>
    <row r="110" spans="1:12" ht="12.75">
      <c r="A110" s="45" t="s">
        <v>148</v>
      </c>
      <c r="B110" s="61"/>
      <c r="C110" s="62"/>
      <c r="L110" s="4"/>
    </row>
    <row r="111" spans="1:12" ht="12.75">
      <c r="A111" s="45" t="s">
        <v>149</v>
      </c>
      <c r="B111" s="61"/>
      <c r="C111" s="62"/>
      <c r="L111" s="4"/>
    </row>
    <row r="112" spans="1:12" ht="12.75">
      <c r="A112" s="45" t="s">
        <v>150</v>
      </c>
      <c r="B112" s="61"/>
      <c r="C112" s="62"/>
      <c r="L112" s="4"/>
    </row>
    <row r="113" spans="1:12" ht="12.75">
      <c r="A113" s="45" t="s">
        <v>151</v>
      </c>
      <c r="B113" s="61"/>
      <c r="C113" s="62"/>
      <c r="L113" s="4"/>
    </row>
    <row r="114" spans="1:12" ht="12.75">
      <c r="A114" s="45" t="s">
        <v>152</v>
      </c>
      <c r="B114" s="61"/>
      <c r="C114" s="62"/>
      <c r="L114" s="4"/>
    </row>
    <row r="115" spans="1:12" ht="12.75">
      <c r="A115" s="45" t="s">
        <v>153</v>
      </c>
      <c r="B115" s="61"/>
      <c r="C115" s="62"/>
      <c r="L115" s="4"/>
    </row>
    <row r="116" spans="1:12" ht="12.75">
      <c r="A116" s="45" t="s">
        <v>154</v>
      </c>
      <c r="B116" s="61"/>
      <c r="C116" s="62"/>
      <c r="L116" s="4"/>
    </row>
    <row r="117" spans="1:12" ht="12.75">
      <c r="A117" s="45" t="s">
        <v>155</v>
      </c>
      <c r="B117" s="61"/>
      <c r="C117" s="62"/>
      <c r="L117" s="4"/>
    </row>
    <row r="118" spans="1:12" ht="12.75">
      <c r="A118" s="45" t="s">
        <v>156</v>
      </c>
      <c r="B118" s="61"/>
      <c r="C118" s="62"/>
      <c r="L118" s="4"/>
    </row>
    <row r="119" spans="1:12" ht="12.75">
      <c r="A119" s="45" t="s">
        <v>157</v>
      </c>
      <c r="B119" s="61"/>
      <c r="C119" s="62"/>
      <c r="L119" s="4"/>
    </row>
    <row r="120" spans="1:12" ht="12.75">
      <c r="A120" s="45" t="s">
        <v>158</v>
      </c>
      <c r="B120" s="61"/>
      <c r="C120" s="62"/>
      <c r="L120" s="4"/>
    </row>
    <row r="121" spans="1:12" ht="12.75">
      <c r="A121" s="45" t="s">
        <v>159</v>
      </c>
      <c r="B121" s="61"/>
      <c r="C121" s="62"/>
      <c r="L121" s="4"/>
    </row>
    <row r="122" spans="1:12" ht="12.75">
      <c r="A122" s="45" t="s">
        <v>160</v>
      </c>
      <c r="B122" s="61"/>
      <c r="C122" s="62"/>
      <c r="L122" s="4"/>
    </row>
    <row r="123" spans="1:12" ht="12.75">
      <c r="A123" s="45" t="s">
        <v>161</v>
      </c>
      <c r="B123" s="61"/>
      <c r="C123" s="62"/>
      <c r="L123" s="4"/>
    </row>
    <row r="124" spans="1:12" ht="12.75">
      <c r="A124" s="45" t="s">
        <v>162</v>
      </c>
      <c r="B124" s="61"/>
      <c r="C124" s="62"/>
      <c r="L124" s="4"/>
    </row>
    <row r="125" spans="1:12" ht="12.75">
      <c r="A125" s="45" t="s">
        <v>163</v>
      </c>
      <c r="B125" s="61"/>
      <c r="C125" s="62"/>
      <c r="L125" s="4"/>
    </row>
    <row r="126" spans="1:12" ht="12.75">
      <c r="A126" s="45" t="s">
        <v>164</v>
      </c>
      <c r="B126" s="61"/>
      <c r="C126" s="62"/>
      <c r="L126" s="4"/>
    </row>
    <row r="127" spans="1:12" ht="12.75">
      <c r="A127" s="45" t="s">
        <v>165</v>
      </c>
      <c r="B127" s="61"/>
      <c r="C127" s="62"/>
      <c r="L127" s="4"/>
    </row>
    <row r="128" spans="1:3" ht="12.75">
      <c r="A128" s="45" t="s">
        <v>166</v>
      </c>
      <c r="B128" s="61"/>
      <c r="C128" s="62"/>
    </row>
    <row r="129" spans="1:3" ht="12.75">
      <c r="A129" s="45" t="s">
        <v>169</v>
      </c>
      <c r="B129" s="61"/>
      <c r="C129" s="62"/>
    </row>
    <row r="130" spans="1:3" ht="12.75">
      <c r="A130" s="45" t="s">
        <v>170</v>
      </c>
      <c r="B130" s="61"/>
      <c r="C130" s="62"/>
    </row>
    <row r="131" spans="1:3" ht="12.75">
      <c r="A131" s="45" t="s">
        <v>171</v>
      </c>
      <c r="B131" s="61"/>
      <c r="C131" s="62"/>
    </row>
    <row r="132" spans="1:3" ht="12.75">
      <c r="A132" s="45" t="s">
        <v>172</v>
      </c>
      <c r="B132" s="61"/>
      <c r="C132" s="62"/>
    </row>
    <row r="133" spans="1:3" ht="12.75">
      <c r="A133" s="45" t="s">
        <v>173</v>
      </c>
      <c r="B133" s="61"/>
      <c r="C133" s="62"/>
    </row>
    <row r="134" spans="1:3" ht="12.75">
      <c r="A134" s="45" t="s">
        <v>174</v>
      </c>
      <c r="B134" s="61"/>
      <c r="C134" s="62"/>
    </row>
    <row r="135" spans="1:3" ht="12.75">
      <c r="A135" s="45" t="s">
        <v>175</v>
      </c>
      <c r="B135" s="61"/>
      <c r="C135" s="62"/>
    </row>
    <row r="136" spans="1:3" ht="12.75">
      <c r="A136" s="45" t="s">
        <v>176</v>
      </c>
      <c r="B136" s="61"/>
      <c r="C136" s="62"/>
    </row>
    <row r="137" spans="1:3" ht="12.75">
      <c r="A137" s="45" t="s">
        <v>177</v>
      </c>
      <c r="B137" s="61"/>
      <c r="C137" s="62"/>
    </row>
    <row r="138" spans="1:3" ht="12.75">
      <c r="A138" s="45" t="s">
        <v>178</v>
      </c>
      <c r="B138" s="61"/>
      <c r="C138" s="62"/>
    </row>
    <row r="139" spans="1:3" ht="12.75">
      <c r="A139" s="45" t="s">
        <v>179</v>
      </c>
      <c r="B139" s="61"/>
      <c r="C139" s="62"/>
    </row>
    <row r="140" spans="1:3" ht="12.75">
      <c r="A140" s="45" t="s">
        <v>180</v>
      </c>
      <c r="B140" s="61"/>
      <c r="C140" s="62"/>
    </row>
    <row r="141" spans="1:3" ht="12.75">
      <c r="A141" s="45" t="s">
        <v>181</v>
      </c>
      <c r="B141" s="61"/>
      <c r="C141" s="62"/>
    </row>
    <row r="142" spans="1:3" ht="12.75">
      <c r="A142" s="45" t="s">
        <v>182</v>
      </c>
      <c r="B142" s="61"/>
      <c r="C142" s="62"/>
    </row>
    <row r="143" spans="1:3" ht="12.75">
      <c r="A143" s="45" t="s">
        <v>183</v>
      </c>
      <c r="B143" s="61"/>
      <c r="C143" s="62"/>
    </row>
    <row r="144" spans="1:3" ht="12.75">
      <c r="A144" s="45" t="s">
        <v>184</v>
      </c>
      <c r="B144" s="61"/>
      <c r="C144" s="62"/>
    </row>
    <row r="145" spans="1:3" ht="12.75">
      <c r="A145" s="45" t="s">
        <v>185</v>
      </c>
      <c r="B145" s="61"/>
      <c r="C145" s="62"/>
    </row>
    <row r="146" spans="1:3" ht="12.75">
      <c r="A146" s="45" t="s">
        <v>186</v>
      </c>
      <c r="B146" s="61"/>
      <c r="C146" s="62"/>
    </row>
    <row r="147" spans="1:3" ht="12.75">
      <c r="A147" s="45" t="s">
        <v>187</v>
      </c>
      <c r="B147" s="61"/>
      <c r="C147" s="62"/>
    </row>
    <row r="148" spans="1:3" ht="12.75">
      <c r="A148" s="45" t="s">
        <v>188</v>
      </c>
      <c r="B148" s="61"/>
      <c r="C148" s="62"/>
    </row>
    <row r="149" spans="1:3" ht="12.75">
      <c r="A149" s="45" t="s">
        <v>189</v>
      </c>
      <c r="B149" s="61"/>
      <c r="C149" s="62"/>
    </row>
    <row r="150" spans="1:3" ht="12.75">
      <c r="A150" s="45" t="s">
        <v>190</v>
      </c>
      <c r="B150" s="61"/>
      <c r="C150" s="62"/>
    </row>
    <row r="151" spans="1:3" ht="12.75">
      <c r="A151" s="45" t="s">
        <v>191</v>
      </c>
      <c r="B151" s="61"/>
      <c r="C151" s="62"/>
    </row>
    <row r="152" spans="1:3" ht="12.75">
      <c r="A152" s="45" t="s">
        <v>192</v>
      </c>
      <c r="B152" s="61"/>
      <c r="C152" s="62"/>
    </row>
    <row r="153" spans="1:3" ht="12.75">
      <c r="A153" s="45" t="s">
        <v>193</v>
      </c>
      <c r="B153" s="61"/>
      <c r="C153" s="62"/>
    </row>
    <row r="154" spans="1:3" ht="12.75">
      <c r="A154" s="45" t="s">
        <v>194</v>
      </c>
      <c r="B154" s="61"/>
      <c r="C154" s="62"/>
    </row>
    <row r="155" spans="1:3" ht="12.75">
      <c r="A155" s="45" t="s">
        <v>195</v>
      </c>
      <c r="B155" s="61"/>
      <c r="C155" s="62"/>
    </row>
    <row r="156" spans="1:3" ht="12.75">
      <c r="A156" s="45" t="s">
        <v>196</v>
      </c>
      <c r="B156" s="61"/>
      <c r="C156" s="62"/>
    </row>
    <row r="157" spans="1:3" ht="12.75">
      <c r="A157" s="45" t="s">
        <v>197</v>
      </c>
      <c r="B157" s="61"/>
      <c r="C157" s="62"/>
    </row>
    <row r="158" spans="1:3" ht="12.75">
      <c r="A158" s="45" t="s">
        <v>198</v>
      </c>
      <c r="B158" s="61"/>
      <c r="C158" s="62"/>
    </row>
    <row r="159" spans="1:3" ht="12.75">
      <c r="A159" s="45" t="s">
        <v>199</v>
      </c>
      <c r="B159" s="61"/>
      <c r="C159" s="62"/>
    </row>
    <row r="160" spans="1:3" ht="12.75">
      <c r="A160" s="45" t="s">
        <v>200</v>
      </c>
      <c r="B160" s="61"/>
      <c r="C160" s="62"/>
    </row>
    <row r="161" spans="1:3" ht="12.75">
      <c r="A161" s="45" t="s">
        <v>201</v>
      </c>
      <c r="B161" s="61"/>
      <c r="C161" s="62"/>
    </row>
    <row r="162" spans="1:3" ht="12.75">
      <c r="A162" s="45" t="s">
        <v>202</v>
      </c>
      <c r="B162" s="61"/>
      <c r="C162" s="62"/>
    </row>
    <row r="163" spans="1:3" ht="12.75">
      <c r="A163" s="45" t="s">
        <v>203</v>
      </c>
      <c r="B163" s="61"/>
      <c r="C163" s="62"/>
    </row>
    <row r="164" spans="1:3" ht="12.75">
      <c r="A164" s="45" t="s">
        <v>204</v>
      </c>
      <c r="B164" s="61"/>
      <c r="C164" s="62"/>
    </row>
    <row r="165" spans="1:3" ht="12.75">
      <c r="A165" s="45" t="s">
        <v>205</v>
      </c>
      <c r="B165" s="61"/>
      <c r="C165" s="62"/>
    </row>
    <row r="166" spans="1:3" ht="12.75">
      <c r="A166" s="45" t="s">
        <v>206</v>
      </c>
      <c r="B166" s="61"/>
      <c r="C166" s="62"/>
    </row>
    <row r="167" spans="1:3" ht="12.75">
      <c r="A167" s="45" t="s">
        <v>207</v>
      </c>
      <c r="B167" s="61"/>
      <c r="C167" s="62"/>
    </row>
    <row r="168" spans="1:3" ht="12.75">
      <c r="A168" s="45" t="s">
        <v>208</v>
      </c>
      <c r="B168" s="61"/>
      <c r="C168" s="62"/>
    </row>
    <row r="169" spans="1:3" ht="12.75">
      <c r="A169" s="45" t="s">
        <v>209</v>
      </c>
      <c r="B169" s="61"/>
      <c r="C169" s="62"/>
    </row>
    <row r="170" spans="1:3" ht="12.75">
      <c r="A170" s="45" t="s">
        <v>210</v>
      </c>
      <c r="B170" s="61"/>
      <c r="C170" s="62"/>
    </row>
    <row r="171" spans="1:3" ht="12.75">
      <c r="A171" s="45" t="s">
        <v>211</v>
      </c>
      <c r="B171" s="61"/>
      <c r="C171" s="62"/>
    </row>
    <row r="172" spans="1:3" ht="12.75">
      <c r="A172" s="45" t="s">
        <v>212</v>
      </c>
      <c r="B172" s="61"/>
      <c r="C172" s="62"/>
    </row>
    <row r="173" spans="1:3" ht="12.75">
      <c r="A173" s="45" t="s">
        <v>213</v>
      </c>
      <c r="B173" s="61"/>
      <c r="C173" s="62"/>
    </row>
    <row r="174" spans="1:3" ht="12.75">
      <c r="A174" s="45" t="s">
        <v>214</v>
      </c>
      <c r="B174" s="61"/>
      <c r="C174" s="62"/>
    </row>
    <row r="175" spans="1:3" ht="12.75">
      <c r="A175" s="45" t="s">
        <v>215</v>
      </c>
      <c r="B175" s="61"/>
      <c r="C175" s="62"/>
    </row>
    <row r="176" spans="1:3" ht="12.75">
      <c r="A176" s="45" t="s">
        <v>216</v>
      </c>
      <c r="B176" s="61"/>
      <c r="C176" s="62"/>
    </row>
    <row r="177" spans="1:3" ht="12.75">
      <c r="A177" s="45" t="s">
        <v>217</v>
      </c>
      <c r="B177" s="61"/>
      <c r="C177" s="62"/>
    </row>
    <row r="178" spans="1:3" ht="12.75">
      <c r="A178" s="45" t="s">
        <v>218</v>
      </c>
      <c r="B178" s="61"/>
      <c r="C178" s="62"/>
    </row>
    <row r="179" spans="1:3" ht="12.75">
      <c r="A179" s="45" t="s">
        <v>219</v>
      </c>
      <c r="B179" s="61"/>
      <c r="C179" s="62"/>
    </row>
    <row r="180" spans="1:3" ht="12.75">
      <c r="A180" s="45" t="s">
        <v>220</v>
      </c>
      <c r="B180" s="61"/>
      <c r="C180" s="62"/>
    </row>
    <row r="181" spans="1:3" ht="12.75">
      <c r="A181" s="45" t="s">
        <v>221</v>
      </c>
      <c r="B181" s="61"/>
      <c r="C181" s="62"/>
    </row>
    <row r="182" spans="1:3" ht="12.75">
      <c r="A182" s="45" t="s">
        <v>222</v>
      </c>
      <c r="B182" s="61"/>
      <c r="C182" s="62"/>
    </row>
    <row r="183" spans="1:3" ht="12.75">
      <c r="A183" s="45" t="s">
        <v>223</v>
      </c>
      <c r="B183" s="61"/>
      <c r="C183" s="62"/>
    </row>
    <row r="184" spans="1:3" ht="12.75">
      <c r="A184" s="45" t="s">
        <v>224</v>
      </c>
      <c r="B184" s="61"/>
      <c r="C184" s="62"/>
    </row>
    <row r="185" spans="1:3" ht="12.75">
      <c r="A185" s="45" t="s">
        <v>225</v>
      </c>
      <c r="B185" s="61"/>
      <c r="C185" s="62"/>
    </row>
    <row r="186" spans="1:3" ht="12.75">
      <c r="A186" s="45" t="s">
        <v>226</v>
      </c>
      <c r="B186" s="61"/>
      <c r="C186" s="62"/>
    </row>
    <row r="187" spans="1:3" ht="12.75">
      <c r="A187" s="45" t="s">
        <v>227</v>
      </c>
      <c r="B187" s="61"/>
      <c r="C187" s="62"/>
    </row>
    <row r="188" spans="1:3" ht="12.75">
      <c r="A188" s="45" t="s">
        <v>228</v>
      </c>
      <c r="B188" s="61"/>
      <c r="C188" s="62"/>
    </row>
    <row r="189" spans="1:3" ht="12.75">
      <c r="A189" s="45" t="s">
        <v>229</v>
      </c>
      <c r="B189" s="61"/>
      <c r="C189" s="62"/>
    </row>
    <row r="190" spans="1:3" ht="12.75">
      <c r="A190" s="45" t="s">
        <v>230</v>
      </c>
      <c r="B190" s="61"/>
      <c r="C190" s="62"/>
    </row>
    <row r="191" spans="1:3" ht="12.75">
      <c r="A191" s="45" t="s">
        <v>231</v>
      </c>
      <c r="B191" s="61"/>
      <c r="C191" s="62"/>
    </row>
    <row r="192" spans="1:3" ht="12.75">
      <c r="A192" s="45" t="s">
        <v>232</v>
      </c>
      <c r="B192" s="61"/>
      <c r="C192" s="62"/>
    </row>
    <row r="193" spans="1:3" ht="12.75">
      <c r="A193" s="45" t="s">
        <v>233</v>
      </c>
      <c r="B193" s="61"/>
      <c r="C193" s="62"/>
    </row>
    <row r="194" spans="1:3" ht="12.75">
      <c r="A194" s="45" t="s">
        <v>234</v>
      </c>
      <c r="B194" s="61"/>
      <c r="C194" s="62"/>
    </row>
    <row r="195" spans="1:3" ht="12.75">
      <c r="A195" s="45" t="s">
        <v>235</v>
      </c>
      <c r="B195" s="61"/>
      <c r="C195" s="62"/>
    </row>
    <row r="196" spans="1:3" ht="12.75">
      <c r="A196" s="45" t="s">
        <v>236</v>
      </c>
      <c r="B196" s="61"/>
      <c r="C196" s="62"/>
    </row>
    <row r="197" spans="1:3" ht="12.75">
      <c r="A197" s="45" t="s">
        <v>237</v>
      </c>
      <c r="B197" s="61"/>
      <c r="C197" s="62"/>
    </row>
    <row r="198" spans="1:3" ht="12.75">
      <c r="A198" s="45" t="s">
        <v>238</v>
      </c>
      <c r="B198" s="61"/>
      <c r="C198" s="62"/>
    </row>
    <row r="199" spans="1:3" ht="12.75">
      <c r="A199" s="45" t="s">
        <v>239</v>
      </c>
      <c r="B199" s="61"/>
      <c r="C199" s="62"/>
    </row>
    <row r="200" spans="1:3" ht="12.75">
      <c r="A200" s="45" t="s">
        <v>240</v>
      </c>
      <c r="B200" s="61"/>
      <c r="C200" s="62"/>
    </row>
    <row r="201" spans="1:3" ht="12.75">
      <c r="A201" s="45" t="s">
        <v>241</v>
      </c>
      <c r="B201" s="61"/>
      <c r="C201" s="62"/>
    </row>
    <row r="202" spans="1:3" ht="12.75">
      <c r="A202" s="45" t="s">
        <v>242</v>
      </c>
      <c r="B202" s="61"/>
      <c r="C202" s="62"/>
    </row>
    <row r="203" spans="1:3" ht="13.5" thickBot="1">
      <c r="A203" s="66" t="s">
        <v>243</v>
      </c>
      <c r="B203" s="63"/>
      <c r="C203" s="64"/>
    </row>
  </sheetData>
  <sheetProtection password="87CD" sheet="1" formatCells="0" formatColumns="0" formatRows="0" insertColumns="0" insertRows="0" insertHyperlinks="0" deleteColumns="0" deleteRows="0" sort="0" autoFilter="0" pivotTables="0"/>
  <mergeCells count="1">
    <mergeCell ref="E14:F14"/>
  </mergeCells>
  <dataValidations count="1">
    <dataValidation type="decimal" allowBlank="1" showInputMessage="1" showErrorMessage="1" sqref="F16 F23">
      <formula1>0</formula1>
      <formula2>1</formula2>
    </dataValidation>
  </dataValidations>
  <printOptions gridLines="1"/>
  <pageMargins left="0.75" right="0.75" top="1" bottom="1" header="0.5" footer="0.5"/>
  <pageSetup horizontalDpi="300" verticalDpi="300" orientation="landscape" r:id="rId3"/>
  <headerFooter alignWithMargins="0">
    <oddHeader>&amp;C&amp;A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="85" zoomScaleNormal="85" zoomScalePageLayoutView="0" workbookViewId="0" topLeftCell="A1">
      <selection activeCell="N4" sqref="N4"/>
    </sheetView>
  </sheetViews>
  <sheetFormatPr defaultColWidth="9.140625" defaultRowHeight="12.75"/>
  <cols>
    <col min="1" max="1" width="4.00390625" style="0" customWidth="1"/>
  </cols>
  <sheetData>
    <row r="1" spans="1:14" ht="20.25">
      <c r="A1" s="49"/>
      <c r="B1" s="49"/>
      <c r="C1" s="71" t="str">
        <f>Correlation!E12</f>
        <v>PRICE = 8335.829 + 0.961 (APPR)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49"/>
    </row>
    <row r="2" spans="1:14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2.75">
      <c r="A7" s="70" t="str">
        <f>Correlation!C3</f>
        <v>PRICE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2.75">
      <c r="A8" s="70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ht="12.75">
      <c r="A9" s="70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ht="12.75">
      <c r="A10" s="70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ht="12.75">
      <c r="A11" s="70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2.75">
      <c r="A12" s="70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ht="12.75">
      <c r="A13" s="70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12.75">
      <c r="A14" s="70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ht="12.75">
      <c r="A15" s="70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2.75">
      <c r="A16" s="70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12.75">
      <c r="A17" s="70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12.75">
      <c r="A18" s="70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4" ht="12.75">
      <c r="A19" s="70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12.75">
      <c r="A20" s="70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ht="12.75">
      <c r="A21" s="70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1:14" ht="12.75">
      <c r="A22" s="70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4" ht="12.75">
      <c r="A23" s="70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4" ht="12.75">
      <c r="A24" s="70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1:14" ht="12.75">
      <c r="A25" s="70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4" ht="12.75">
      <c r="A26" s="70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ht="51.75" customHeight="1">
      <c r="A27" s="70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1:14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1:14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1:14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14" ht="20.25" customHeight="1" thickBot="1">
      <c r="A31" s="49"/>
      <c r="B31" s="49"/>
      <c r="C31" s="72" t="str">
        <f>Correlation!B3</f>
        <v>APPR</v>
      </c>
      <c r="D31" s="72"/>
      <c r="E31" s="72"/>
      <c r="F31" s="72"/>
      <c r="G31" s="72"/>
      <c r="H31" s="72"/>
      <c r="I31" s="72"/>
      <c r="J31" s="72"/>
      <c r="K31" s="72"/>
      <c r="L31" s="72"/>
      <c r="M31" s="49"/>
      <c r="N31" s="49"/>
    </row>
    <row r="32" spans="1:14" ht="21" thickBot="1">
      <c r="A32" s="49"/>
      <c r="B32" s="49"/>
      <c r="C32" s="50" t="str">
        <f>"r = "&amp;ROUND(Correlation!F5,3)</f>
        <v>r = 0.954</v>
      </c>
      <c r="D32" s="51"/>
      <c r="E32" s="49"/>
      <c r="F32" s="49"/>
      <c r="G32" s="49"/>
      <c r="H32" s="49"/>
      <c r="I32" s="49"/>
      <c r="J32" s="50" t="str">
        <f>"r-squared = "&amp;ROUND(Correlation!F6,3)</f>
        <v>r-squared = 0.91</v>
      </c>
      <c r="K32" s="52"/>
      <c r="L32" s="51"/>
      <c r="M32" s="49"/>
      <c r="N32" s="49"/>
    </row>
  </sheetData>
  <sheetProtection password="87CD" sheet="1" objects="1" scenarios="1" formatCells="0" formatColumns="0" formatRows="0" insertColumns="0" insertRows="0" insertHyperlinks="0"/>
  <mergeCells count="3">
    <mergeCell ref="A7:A27"/>
    <mergeCell ref="C1:M1"/>
    <mergeCell ref="C31:L31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Jim Mirabella</dc:creator>
  <cp:keywords/>
  <dc:description/>
  <cp:lastModifiedBy>DrJim</cp:lastModifiedBy>
  <cp:lastPrinted>2004-07-23T06:12:20Z</cp:lastPrinted>
  <dcterms:created xsi:type="dcterms:W3CDTF">2000-10-14T20:22:00Z</dcterms:created>
  <dcterms:modified xsi:type="dcterms:W3CDTF">2014-12-17T20:30:02Z</dcterms:modified>
  <cp:category/>
  <cp:version/>
  <cp:contentType/>
  <cp:contentStatus/>
</cp:coreProperties>
</file>